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04 RESEARCH MAINZ\1 Paper to publish\Drones\"/>
    </mc:Choice>
  </mc:AlternateContent>
  <xr:revisionPtr revIDLastSave="0" documentId="8_{CC2351C5-775A-4D94-A935-157E03B8B6E6}" xr6:coauthVersionLast="47" xr6:coauthVersionMax="47" xr10:uidLastSave="{00000000-0000-0000-0000-000000000000}"/>
  <bookViews>
    <workbookView xWindow="-110" yWindow="-110" windowWidth="19420" windowHeight="11500" xr2:uid="{19F8D663-BB06-49E9-958D-E6733FCB3DE6}"/>
  </bookViews>
  <sheets>
    <sheet name="All" sheetId="7" r:id="rId1"/>
    <sheet name="Processing Time" sheetId="8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" i="8" l="1"/>
  <c r="H4" i="8"/>
  <c r="H5" i="8"/>
  <c r="H6" i="8"/>
  <c r="H7" i="8"/>
  <c r="H8" i="8"/>
  <c r="H9" i="8"/>
  <c r="H10" i="8"/>
  <c r="H11" i="8"/>
  <c r="H2" i="8"/>
  <c r="AM36" i="7"/>
  <c r="AM34" i="7"/>
  <c r="AM35" i="7"/>
  <c r="AM37" i="7"/>
  <c r="AL22" i="7"/>
  <c r="AO22" i="7"/>
  <c r="AL23" i="7"/>
  <c r="AO23" i="7"/>
  <c r="AL24" i="7"/>
  <c r="AO24" i="7"/>
  <c r="AL25" i="7"/>
  <c r="AO25" i="7"/>
  <c r="AL26" i="7"/>
  <c r="AO26" i="7"/>
  <c r="AL27" i="7"/>
  <c r="AO27" i="7"/>
  <c r="AL28" i="7"/>
  <c r="AO28" i="7"/>
  <c r="AL29" i="7"/>
  <c r="AO29" i="7"/>
  <c r="AL30" i="7"/>
  <c r="AO30" i="7"/>
  <c r="AL31" i="7"/>
  <c r="AO31" i="7"/>
  <c r="AL32" i="7"/>
  <c r="AO32" i="7"/>
  <c r="AL33" i="7"/>
  <c r="AO33" i="7"/>
  <c r="AL34" i="7"/>
  <c r="AN34" i="7"/>
  <c r="AO34" i="7"/>
  <c r="AL35" i="7"/>
  <c r="AN35" i="7"/>
  <c r="AO35" i="7"/>
  <c r="AL36" i="7"/>
  <c r="AN36" i="7"/>
  <c r="AO36" i="7"/>
  <c r="AL37" i="7"/>
  <c r="AN37" i="7"/>
  <c r="AO37" i="7"/>
  <c r="AL38" i="7"/>
  <c r="AO38" i="7"/>
  <c r="AL39" i="7"/>
  <c r="AO39" i="7"/>
  <c r="AL40" i="7"/>
  <c r="AO40" i="7"/>
  <c r="AL41" i="7"/>
  <c r="AO41" i="7"/>
  <c r="AL42" i="7"/>
  <c r="AO42" i="7"/>
  <c r="AL43" i="7"/>
  <c r="AO43" i="7"/>
  <c r="AL44" i="7"/>
  <c r="AO44" i="7"/>
  <c r="AL45" i="7"/>
  <c r="AO45" i="7"/>
  <c r="AL46" i="7"/>
  <c r="AO46" i="7"/>
  <c r="AL47" i="7"/>
  <c r="AO47" i="7"/>
  <c r="AL48" i="7"/>
  <c r="AO48" i="7"/>
  <c r="AL49" i="7"/>
  <c r="AO49" i="7"/>
  <c r="AL50" i="7"/>
  <c r="AO50" i="7"/>
  <c r="AL51" i="7"/>
  <c r="AO51" i="7"/>
  <c r="AL52" i="7"/>
  <c r="AO52" i="7"/>
  <c r="AL53" i="7"/>
  <c r="AO53" i="7"/>
  <c r="AL54" i="7"/>
  <c r="AO54" i="7"/>
  <c r="AL55" i="7"/>
  <c r="AO55" i="7"/>
  <c r="AL56" i="7"/>
  <c r="AO56" i="7"/>
  <c r="AL57" i="7"/>
  <c r="AO57" i="7"/>
  <c r="AL58" i="7"/>
  <c r="AO58" i="7"/>
  <c r="AL59" i="7"/>
  <c r="AO59" i="7"/>
  <c r="AL60" i="7"/>
  <c r="AO60" i="7"/>
  <c r="AL61" i="7"/>
  <c r="AO61" i="7"/>
  <c r="AL62" i="7"/>
  <c r="AO62" i="7"/>
  <c r="AL63" i="7"/>
  <c r="AO63" i="7"/>
  <c r="AL64" i="7"/>
  <c r="AO64" i="7"/>
  <c r="AL65" i="7"/>
  <c r="AO65" i="7"/>
  <c r="AL66" i="7"/>
  <c r="AO66" i="7"/>
  <c r="AL67" i="7"/>
  <c r="AO67" i="7"/>
  <c r="AL68" i="7"/>
  <c r="AO68" i="7"/>
  <c r="AL69" i="7"/>
  <c r="AO69" i="7"/>
  <c r="AL70" i="7"/>
  <c r="AO70" i="7"/>
  <c r="AL71" i="7"/>
  <c r="AO71" i="7"/>
  <c r="AL72" i="7"/>
  <c r="AO72" i="7"/>
  <c r="AL73" i="7"/>
  <c r="AO73" i="7"/>
  <c r="AL74" i="7"/>
  <c r="AO74" i="7"/>
  <c r="AL75" i="7"/>
  <c r="AO75" i="7"/>
  <c r="AL76" i="7"/>
  <c r="AO76" i="7"/>
  <c r="AL77" i="7"/>
  <c r="AO77" i="7"/>
  <c r="AL78" i="7"/>
  <c r="AO78" i="7"/>
  <c r="AL79" i="7"/>
  <c r="AO79" i="7"/>
  <c r="AL80" i="7"/>
  <c r="AO80" i="7"/>
  <c r="AL81" i="7"/>
  <c r="AO81" i="7"/>
  <c r="AL82" i="7"/>
  <c r="AO82" i="7"/>
  <c r="AL83" i="7"/>
  <c r="AO83" i="7"/>
  <c r="AL84" i="7"/>
  <c r="AO84" i="7"/>
  <c r="AL85" i="7"/>
  <c r="AO85" i="7"/>
  <c r="AL86" i="7"/>
  <c r="AO86" i="7"/>
  <c r="AL87" i="7"/>
  <c r="AO87" i="7"/>
  <c r="AL88" i="7"/>
  <c r="AO88" i="7"/>
  <c r="AL89" i="7"/>
  <c r="AO89" i="7"/>
  <c r="AL90" i="7"/>
  <c r="AO90" i="7"/>
  <c r="AL91" i="7"/>
  <c r="AO91" i="7"/>
  <c r="AL92" i="7"/>
  <c r="AO92" i="7"/>
  <c r="AL93" i="7"/>
  <c r="AO93" i="7"/>
  <c r="AL94" i="7"/>
  <c r="AO94" i="7"/>
  <c r="AL95" i="7"/>
  <c r="AO95" i="7"/>
  <c r="AL96" i="7"/>
  <c r="AO96" i="7"/>
  <c r="AL97" i="7"/>
  <c r="AO97" i="7"/>
  <c r="AL98" i="7"/>
  <c r="AO98" i="7"/>
  <c r="AL99" i="7"/>
  <c r="AO99" i="7"/>
  <c r="AL2" i="7"/>
  <c r="AO2" i="7"/>
  <c r="AL3" i="7"/>
  <c r="AO3" i="7"/>
  <c r="AL4" i="7"/>
  <c r="AO4" i="7"/>
  <c r="AL5" i="7"/>
  <c r="AO5" i="7"/>
  <c r="AL6" i="7"/>
  <c r="AO6" i="7"/>
  <c r="AL7" i="7"/>
  <c r="AO7" i="7"/>
  <c r="AL8" i="7"/>
  <c r="AO8" i="7"/>
  <c r="AL9" i="7"/>
  <c r="AO9" i="7"/>
  <c r="AL10" i="7"/>
  <c r="AO10" i="7"/>
  <c r="AL11" i="7"/>
  <c r="AO11" i="7"/>
  <c r="AL12" i="7"/>
  <c r="AO12" i="7"/>
  <c r="AL13" i="7"/>
  <c r="AO13" i="7"/>
  <c r="AL14" i="7"/>
  <c r="AO14" i="7"/>
  <c r="AL15" i="7"/>
  <c r="AO15" i="7"/>
  <c r="AL16" i="7"/>
  <c r="AO16" i="7"/>
  <c r="AL17" i="7"/>
  <c r="AO17" i="7"/>
  <c r="AL18" i="7"/>
  <c r="AO18" i="7"/>
  <c r="AL19" i="7"/>
  <c r="AO19" i="7"/>
  <c r="AL20" i="7"/>
  <c r="AO20" i="7"/>
  <c r="AO21" i="7"/>
  <c r="AL21" i="7"/>
  <c r="AB5" i="7"/>
  <c r="AN5" i="7" s="1"/>
  <c r="AC5" i="7"/>
  <c r="AM5" i="7" s="1"/>
  <c r="AF5" i="7"/>
  <c r="AG5" i="7"/>
  <c r="AK5" i="7" s="1"/>
  <c r="AB23" i="7"/>
  <c r="AN23" i="7" s="1"/>
  <c r="AC23" i="7"/>
  <c r="AM23" i="7" s="1"/>
  <c r="AF23" i="7"/>
  <c r="AG23" i="7"/>
  <c r="AK23" i="7" s="1"/>
  <c r="AB22" i="7"/>
  <c r="AN22" i="7" s="1"/>
  <c r="AC22" i="7"/>
  <c r="AM22" i="7" s="1"/>
  <c r="AF22" i="7"/>
  <c r="AG22" i="7"/>
  <c r="AK22" i="7" s="1"/>
  <c r="AB2" i="7"/>
  <c r="AN2" i="7" s="1"/>
  <c r="AC2" i="7"/>
  <c r="AM2" i="7" s="1"/>
  <c r="AF2" i="7"/>
  <c r="AG2" i="7"/>
  <c r="AK2" i="7" s="1"/>
  <c r="AB28" i="7"/>
  <c r="AN28" i="7" s="1"/>
  <c r="AC28" i="7"/>
  <c r="AM28" i="7" s="1"/>
  <c r="AF28" i="7"/>
  <c r="AG28" i="7"/>
  <c r="AK28" i="7" s="1"/>
  <c r="AB55" i="7"/>
  <c r="AN55" i="7" s="1"/>
  <c r="AC55" i="7"/>
  <c r="AM55" i="7" s="1"/>
  <c r="AF55" i="7"/>
  <c r="AG55" i="7"/>
  <c r="AK55" i="7" s="1"/>
  <c r="AB30" i="7"/>
  <c r="AN30" i="7" s="1"/>
  <c r="AC30" i="7"/>
  <c r="AM30" i="7" s="1"/>
  <c r="AF30" i="7"/>
  <c r="AG30" i="7"/>
  <c r="AK30" i="7" s="1"/>
  <c r="AB21" i="7"/>
  <c r="AN21" i="7" s="1"/>
  <c r="AC21" i="7"/>
  <c r="AM21" i="7" s="1"/>
  <c r="AF21" i="7"/>
  <c r="AG21" i="7"/>
  <c r="AK21" i="7" s="1"/>
  <c r="AB48" i="7"/>
  <c r="AN48" i="7" s="1"/>
  <c r="AC48" i="7"/>
  <c r="AM48" i="7" s="1"/>
  <c r="AF48" i="7"/>
  <c r="AG48" i="7"/>
  <c r="AK48" i="7" s="1"/>
  <c r="AB87" i="7"/>
  <c r="AN87" i="7" s="1"/>
  <c r="AC87" i="7"/>
  <c r="AM87" i="7" s="1"/>
  <c r="AF87" i="7"/>
  <c r="AG87" i="7"/>
  <c r="AH87" i="7"/>
  <c r="AI87" i="7"/>
  <c r="AB85" i="7"/>
  <c r="AN85" i="7" s="1"/>
  <c r="AC85" i="7"/>
  <c r="AM85" i="7" s="1"/>
  <c r="AF85" i="7"/>
  <c r="AG85" i="7"/>
  <c r="AH85" i="7"/>
  <c r="AI85" i="7"/>
  <c r="AB96" i="7"/>
  <c r="AN96" i="7" s="1"/>
  <c r="AC96" i="7"/>
  <c r="AM96" i="7" s="1"/>
  <c r="AF96" i="7"/>
  <c r="AG96" i="7"/>
  <c r="AH96" i="7"/>
  <c r="AI96" i="7"/>
  <c r="AB94" i="7"/>
  <c r="AN94" i="7" s="1"/>
  <c r="AC94" i="7"/>
  <c r="AM94" i="7" s="1"/>
  <c r="AF94" i="7"/>
  <c r="AG94" i="7"/>
  <c r="AH94" i="7"/>
  <c r="AI94" i="7"/>
  <c r="AB17" i="7"/>
  <c r="AN17" i="7" s="1"/>
  <c r="AC17" i="7"/>
  <c r="AM17" i="7" s="1"/>
  <c r="AF17" i="7"/>
  <c r="AG17" i="7"/>
  <c r="AK17" i="7" s="1"/>
  <c r="AB51" i="7"/>
  <c r="AN51" i="7" s="1"/>
  <c r="AC51" i="7"/>
  <c r="AM51" i="7" s="1"/>
  <c r="AF51" i="7"/>
  <c r="AG51" i="7"/>
  <c r="AK51" i="7" s="1"/>
  <c r="AB86" i="7"/>
  <c r="AN86" i="7" s="1"/>
  <c r="AC86" i="7"/>
  <c r="AM86" i="7" s="1"/>
  <c r="AF86" i="7"/>
  <c r="AG86" i="7"/>
  <c r="AH86" i="7"/>
  <c r="AI86" i="7"/>
  <c r="AB44" i="7"/>
  <c r="AN44" i="7" s="1"/>
  <c r="AC44" i="7"/>
  <c r="AM44" i="7" s="1"/>
  <c r="AF44" i="7"/>
  <c r="AG44" i="7"/>
  <c r="AB95" i="7"/>
  <c r="AN95" i="7" s="1"/>
  <c r="AC95" i="7"/>
  <c r="AM95" i="7" s="1"/>
  <c r="AF95" i="7"/>
  <c r="AG95" i="7"/>
  <c r="AH95" i="7"/>
  <c r="AI95" i="7"/>
  <c r="AF36" i="7"/>
  <c r="AG36" i="7"/>
  <c r="AK36" i="7" s="1"/>
  <c r="AB82" i="7"/>
  <c r="AN82" i="7" s="1"/>
  <c r="AC82" i="7"/>
  <c r="AM82" i="7" s="1"/>
  <c r="AF82" i="7"/>
  <c r="AG82" i="7"/>
  <c r="AH82" i="7"/>
  <c r="AI82" i="7"/>
  <c r="AB24" i="7"/>
  <c r="AN24" i="7" s="1"/>
  <c r="AC24" i="7"/>
  <c r="AM24" i="7" s="1"/>
  <c r="AF24" i="7"/>
  <c r="AG24" i="7"/>
  <c r="AK24" i="7" s="1"/>
  <c r="AB27" i="7"/>
  <c r="AN27" i="7" s="1"/>
  <c r="AC27" i="7"/>
  <c r="AM27" i="7" s="1"/>
  <c r="AF27" i="7"/>
  <c r="AG27" i="7"/>
  <c r="AK27" i="7" s="1"/>
  <c r="AB54" i="7"/>
  <c r="AN54" i="7" s="1"/>
  <c r="AC54" i="7"/>
  <c r="AM54" i="7" s="1"/>
  <c r="AF54" i="7"/>
  <c r="AG54" i="7"/>
  <c r="AK54" i="7" s="1"/>
  <c r="AG34" i="7"/>
  <c r="AK34" i="7" s="1"/>
  <c r="AG35" i="7"/>
  <c r="AK35" i="7" s="1"/>
  <c r="AG37" i="7"/>
  <c r="AK37" i="7" s="1"/>
  <c r="AG38" i="7"/>
  <c r="AK38" i="7" s="1"/>
  <c r="AF34" i="7"/>
  <c r="AF35" i="7"/>
  <c r="AF37" i="7"/>
  <c r="AF38" i="7"/>
  <c r="AQ2" i="7" l="1"/>
  <c r="AQ36" i="7"/>
  <c r="AQ35" i="7"/>
  <c r="AQ34" i="7"/>
  <c r="AQ48" i="7"/>
  <c r="AQ96" i="7"/>
  <c r="AQ30" i="7"/>
  <c r="AQ37" i="7"/>
  <c r="AQ95" i="7"/>
  <c r="AQ87" i="7"/>
  <c r="AQ55" i="7"/>
  <c r="AQ86" i="7"/>
  <c r="AQ54" i="7"/>
  <c r="AQ24" i="7"/>
  <c r="AQ82" i="7"/>
  <c r="AQ17" i="7"/>
  <c r="AQ85" i="7"/>
  <c r="AQ23" i="7"/>
  <c r="AQ21" i="7"/>
  <c r="AQ5" i="7"/>
  <c r="AQ44" i="7"/>
  <c r="AQ22" i="7"/>
  <c r="AQ51" i="7"/>
  <c r="AQ94" i="7"/>
  <c r="AQ28" i="7"/>
  <c r="AQ27" i="7"/>
  <c r="AP22" i="7"/>
  <c r="AJ44" i="7"/>
  <c r="AK82" i="7"/>
  <c r="AP82" i="7" s="1"/>
  <c r="AP5" i="7"/>
  <c r="AJ5" i="7"/>
  <c r="AJ28" i="7"/>
  <c r="AK94" i="7"/>
  <c r="AP94" i="7" s="1"/>
  <c r="AJ22" i="7"/>
  <c r="AK44" i="7"/>
  <c r="AP44" i="7" s="1"/>
  <c r="AJ94" i="7"/>
  <c r="AK85" i="7"/>
  <c r="AP85" i="7" s="1"/>
  <c r="AJ2" i="7"/>
  <c r="AJ48" i="7"/>
  <c r="AJ82" i="7"/>
  <c r="AJ36" i="7"/>
  <c r="AJ17" i="7"/>
  <c r="AJ51" i="7"/>
  <c r="AJ23" i="7"/>
  <c r="AK95" i="7"/>
  <c r="AP95" i="7" s="1"/>
  <c r="AK86" i="7"/>
  <c r="AP86" i="7" s="1"/>
  <c r="AJ86" i="7"/>
  <c r="AP54" i="7"/>
  <c r="AP55" i="7"/>
  <c r="AJ35" i="7"/>
  <c r="AP36" i="7"/>
  <c r="AJ34" i="7"/>
  <c r="AP38" i="7"/>
  <c r="AJ24" i="7"/>
  <c r="AK96" i="7"/>
  <c r="AP96" i="7" s="1"/>
  <c r="AP48" i="7"/>
  <c r="AJ96" i="7"/>
  <c r="AJ54" i="7"/>
  <c r="AJ85" i="7"/>
  <c r="AJ55" i="7"/>
  <c r="AJ87" i="7"/>
  <c r="AJ21" i="7"/>
  <c r="AP23" i="7"/>
  <c r="AP21" i="7"/>
  <c r="AP51" i="7"/>
  <c r="AJ27" i="7"/>
  <c r="AJ95" i="7"/>
  <c r="AK87" i="7"/>
  <c r="AP87" i="7" s="1"/>
  <c r="AJ30" i="7"/>
  <c r="AP2" i="7"/>
  <c r="AP27" i="7"/>
  <c r="AP17" i="7"/>
  <c r="AP28" i="7"/>
  <c r="AP24" i="7"/>
  <c r="AP30" i="7"/>
  <c r="AP37" i="7"/>
  <c r="AP34" i="7"/>
  <c r="AJ37" i="7"/>
  <c r="AP35" i="7"/>
  <c r="AJ38" i="7"/>
  <c r="AI90" i="7"/>
  <c r="AH90" i="7"/>
  <c r="AG90" i="7"/>
  <c r="AF90" i="7"/>
  <c r="AC90" i="7"/>
  <c r="AM90" i="7" s="1"/>
  <c r="AB90" i="7"/>
  <c r="AN90" i="7" s="1"/>
  <c r="AI99" i="7"/>
  <c r="AH99" i="7"/>
  <c r="AG99" i="7"/>
  <c r="AF99" i="7"/>
  <c r="AC99" i="7"/>
  <c r="AM99" i="7" s="1"/>
  <c r="AB99" i="7"/>
  <c r="AN99" i="7" s="1"/>
  <c r="AI88" i="7"/>
  <c r="AH88" i="7"/>
  <c r="AG88" i="7"/>
  <c r="AF88" i="7"/>
  <c r="AC88" i="7"/>
  <c r="AM88" i="7" s="1"/>
  <c r="AB88" i="7"/>
  <c r="AN88" i="7" s="1"/>
  <c r="AI89" i="7"/>
  <c r="AH89" i="7"/>
  <c r="AG89" i="7"/>
  <c r="AF89" i="7"/>
  <c r="AC89" i="7"/>
  <c r="AM89" i="7" s="1"/>
  <c r="AB89" i="7"/>
  <c r="AN89" i="7" s="1"/>
  <c r="AI98" i="7"/>
  <c r="AH98" i="7"/>
  <c r="AG98" i="7"/>
  <c r="AF98" i="7"/>
  <c r="AC98" i="7"/>
  <c r="AM98" i="7" s="1"/>
  <c r="AB98" i="7"/>
  <c r="AN98" i="7" s="1"/>
  <c r="AI97" i="7"/>
  <c r="AH97" i="7"/>
  <c r="AG97" i="7"/>
  <c r="AF97" i="7"/>
  <c r="AC97" i="7"/>
  <c r="AM97" i="7" s="1"/>
  <c r="AB97" i="7"/>
  <c r="AN97" i="7" s="1"/>
  <c r="AI91" i="7"/>
  <c r="AH91" i="7"/>
  <c r="AG91" i="7"/>
  <c r="AF91" i="7"/>
  <c r="AC91" i="7"/>
  <c r="AM91" i="7" s="1"/>
  <c r="AB91" i="7"/>
  <c r="AN91" i="7" s="1"/>
  <c r="AI84" i="7"/>
  <c r="AH84" i="7"/>
  <c r="AG84" i="7"/>
  <c r="AF84" i="7"/>
  <c r="AC84" i="7"/>
  <c r="AM84" i="7" s="1"/>
  <c r="AB84" i="7"/>
  <c r="AN84" i="7" s="1"/>
  <c r="AI83" i="7"/>
  <c r="AH83" i="7"/>
  <c r="AG83" i="7"/>
  <c r="AF83" i="7"/>
  <c r="AC83" i="7"/>
  <c r="AM83" i="7" s="1"/>
  <c r="AB83" i="7"/>
  <c r="AN83" i="7" s="1"/>
  <c r="AI93" i="7"/>
  <c r="AH93" i="7"/>
  <c r="AG93" i="7"/>
  <c r="AF93" i="7"/>
  <c r="AC93" i="7"/>
  <c r="AM93" i="7" s="1"/>
  <c r="AB93" i="7"/>
  <c r="AN93" i="7" s="1"/>
  <c r="AI92" i="7"/>
  <c r="AH92" i="7"/>
  <c r="AG92" i="7"/>
  <c r="AF92" i="7"/>
  <c r="AC92" i="7"/>
  <c r="AM92" i="7" s="1"/>
  <c r="AB92" i="7"/>
  <c r="AN92" i="7" s="1"/>
  <c r="AI81" i="7"/>
  <c r="AH81" i="7"/>
  <c r="AG81" i="7"/>
  <c r="AF81" i="7"/>
  <c r="AC81" i="7"/>
  <c r="AM81" i="7" s="1"/>
  <c r="AB81" i="7"/>
  <c r="AN81" i="7" s="1"/>
  <c r="AI80" i="7"/>
  <c r="AH80" i="7"/>
  <c r="AG80" i="7"/>
  <c r="AF80" i="7"/>
  <c r="AC80" i="7"/>
  <c r="AM80" i="7" s="1"/>
  <c r="AB80" i="7"/>
  <c r="AN80" i="7" s="1"/>
  <c r="AI79" i="7"/>
  <c r="AH79" i="7"/>
  <c r="AG79" i="7"/>
  <c r="AF79" i="7"/>
  <c r="AC79" i="7"/>
  <c r="AM79" i="7" s="1"/>
  <c r="AB79" i="7"/>
  <c r="AN79" i="7" s="1"/>
  <c r="AI78" i="7"/>
  <c r="AH78" i="7"/>
  <c r="AG78" i="7"/>
  <c r="AF78" i="7"/>
  <c r="AC78" i="7"/>
  <c r="AM78" i="7" s="1"/>
  <c r="AB78" i="7"/>
  <c r="AN78" i="7" s="1"/>
  <c r="AI77" i="7"/>
  <c r="AH77" i="7"/>
  <c r="AG77" i="7"/>
  <c r="AF77" i="7"/>
  <c r="AC77" i="7"/>
  <c r="AM77" i="7" s="1"/>
  <c r="AB77" i="7"/>
  <c r="AN77" i="7" s="1"/>
  <c r="AI76" i="7"/>
  <c r="AH76" i="7"/>
  <c r="AG76" i="7"/>
  <c r="AF76" i="7"/>
  <c r="AC76" i="7"/>
  <c r="AM76" i="7" s="1"/>
  <c r="AB76" i="7"/>
  <c r="AN76" i="7" s="1"/>
  <c r="AI73" i="7"/>
  <c r="AH73" i="7"/>
  <c r="AG73" i="7"/>
  <c r="AF73" i="7"/>
  <c r="AC73" i="7"/>
  <c r="AM73" i="7" s="1"/>
  <c r="AB73" i="7"/>
  <c r="AN73" i="7" s="1"/>
  <c r="AI75" i="7"/>
  <c r="AH75" i="7"/>
  <c r="AG75" i="7"/>
  <c r="AF75" i="7"/>
  <c r="AC75" i="7"/>
  <c r="AM75" i="7" s="1"/>
  <c r="AB75" i="7"/>
  <c r="AN75" i="7" s="1"/>
  <c r="AI74" i="7"/>
  <c r="AH74" i="7"/>
  <c r="AG74" i="7"/>
  <c r="AF74" i="7"/>
  <c r="AC74" i="7"/>
  <c r="AM74" i="7" s="1"/>
  <c r="AB74" i="7"/>
  <c r="AN74" i="7" s="1"/>
  <c r="AI72" i="7"/>
  <c r="AH72" i="7"/>
  <c r="AG72" i="7"/>
  <c r="AF72" i="7"/>
  <c r="AC72" i="7"/>
  <c r="AM72" i="7" s="1"/>
  <c r="AB72" i="7"/>
  <c r="AN72" i="7" s="1"/>
  <c r="AI71" i="7"/>
  <c r="AH71" i="7"/>
  <c r="AG71" i="7"/>
  <c r="AF71" i="7"/>
  <c r="AC71" i="7"/>
  <c r="AM71" i="7" s="1"/>
  <c r="AB71" i="7"/>
  <c r="AN71" i="7" s="1"/>
  <c r="AI70" i="7"/>
  <c r="AH70" i="7"/>
  <c r="AG70" i="7"/>
  <c r="AF70" i="7"/>
  <c r="AC70" i="7"/>
  <c r="AM70" i="7" s="1"/>
  <c r="AB70" i="7"/>
  <c r="AN70" i="7" s="1"/>
  <c r="AG69" i="7"/>
  <c r="AK69" i="7" s="1"/>
  <c r="AF69" i="7"/>
  <c r="AC69" i="7"/>
  <c r="AM69" i="7" s="1"/>
  <c r="AB69" i="7"/>
  <c r="AN69" i="7" s="1"/>
  <c r="AG68" i="7"/>
  <c r="AK68" i="7" s="1"/>
  <c r="AF68" i="7"/>
  <c r="AC68" i="7"/>
  <c r="AM68" i="7" s="1"/>
  <c r="AB68" i="7"/>
  <c r="AN68" i="7" s="1"/>
  <c r="AG67" i="7"/>
  <c r="AK67" i="7" s="1"/>
  <c r="AF67" i="7"/>
  <c r="AC67" i="7"/>
  <c r="AM67" i="7" s="1"/>
  <c r="AB67" i="7"/>
  <c r="AN67" i="7" s="1"/>
  <c r="AG66" i="7"/>
  <c r="AK66" i="7" s="1"/>
  <c r="AF66" i="7"/>
  <c r="AC66" i="7"/>
  <c r="AM66" i="7" s="1"/>
  <c r="AB66" i="7"/>
  <c r="AN66" i="7" s="1"/>
  <c r="AG65" i="7"/>
  <c r="AK65" i="7" s="1"/>
  <c r="AF65" i="7"/>
  <c r="AC65" i="7"/>
  <c r="AM65" i="7" s="1"/>
  <c r="AB65" i="7"/>
  <c r="AN65" i="7" s="1"/>
  <c r="AG61" i="7"/>
  <c r="AK61" i="7" s="1"/>
  <c r="AF61" i="7"/>
  <c r="AC61" i="7"/>
  <c r="AM61" i="7" s="1"/>
  <c r="AB61" i="7"/>
  <c r="AN61" i="7" s="1"/>
  <c r="AG64" i="7"/>
  <c r="AK64" i="7" s="1"/>
  <c r="AF64" i="7"/>
  <c r="AC64" i="7"/>
  <c r="AM64" i="7" s="1"/>
  <c r="AB64" i="7"/>
  <c r="AN64" i="7" s="1"/>
  <c r="AG57" i="7"/>
  <c r="AK57" i="7" s="1"/>
  <c r="AF57" i="7"/>
  <c r="AC57" i="7"/>
  <c r="AM57" i="7" s="1"/>
  <c r="AB57" i="7"/>
  <c r="AN57" i="7" s="1"/>
  <c r="AG63" i="7"/>
  <c r="AK63" i="7" s="1"/>
  <c r="AF63" i="7"/>
  <c r="AC63" i="7"/>
  <c r="AM63" i="7" s="1"/>
  <c r="AB63" i="7"/>
  <c r="AN63" i="7" s="1"/>
  <c r="AG60" i="7"/>
  <c r="AK60" i="7" s="1"/>
  <c r="AF60" i="7"/>
  <c r="AC60" i="7"/>
  <c r="AM60" i="7" s="1"/>
  <c r="AB60" i="7"/>
  <c r="AN60" i="7" s="1"/>
  <c r="AG62" i="7"/>
  <c r="AK62" i="7" s="1"/>
  <c r="AF62" i="7"/>
  <c r="AC62" i="7"/>
  <c r="AM62" i="7" s="1"/>
  <c r="AB62" i="7"/>
  <c r="AN62" i="7" s="1"/>
  <c r="AG53" i="7"/>
  <c r="AK53" i="7" s="1"/>
  <c r="AF53" i="7"/>
  <c r="AC53" i="7"/>
  <c r="AM53" i="7" s="1"/>
  <c r="AB53" i="7"/>
  <c r="AN53" i="7" s="1"/>
  <c r="AG49" i="7"/>
  <c r="AK49" i="7" s="1"/>
  <c r="AF49" i="7"/>
  <c r="AC49" i="7"/>
  <c r="AM49" i="7" s="1"/>
  <c r="AB49" i="7"/>
  <c r="AN49" i="7" s="1"/>
  <c r="AG59" i="7"/>
  <c r="AK59" i="7" s="1"/>
  <c r="AF59" i="7"/>
  <c r="AC59" i="7"/>
  <c r="AM59" i="7" s="1"/>
  <c r="AB59" i="7"/>
  <c r="AN59" i="7" s="1"/>
  <c r="AG56" i="7"/>
  <c r="AK56" i="7" s="1"/>
  <c r="AF56" i="7"/>
  <c r="AC56" i="7"/>
  <c r="AM56" i="7" s="1"/>
  <c r="AB56" i="7"/>
  <c r="AN56" i="7" s="1"/>
  <c r="AG45" i="7"/>
  <c r="AK45" i="7" s="1"/>
  <c r="AF45" i="7"/>
  <c r="AC45" i="7"/>
  <c r="AM45" i="7" s="1"/>
  <c r="AB45" i="7"/>
  <c r="AN45" i="7" s="1"/>
  <c r="AG41" i="7"/>
  <c r="AK41" i="7" s="1"/>
  <c r="AF41" i="7"/>
  <c r="AC41" i="7"/>
  <c r="AM41" i="7" s="1"/>
  <c r="AB41" i="7"/>
  <c r="AN41" i="7" s="1"/>
  <c r="AG58" i="7"/>
  <c r="AK58" i="7" s="1"/>
  <c r="AF58" i="7"/>
  <c r="AC58" i="7"/>
  <c r="AM58" i="7" s="1"/>
  <c r="AB58" i="7"/>
  <c r="AN58" i="7" s="1"/>
  <c r="AG52" i="7"/>
  <c r="AK52" i="7" s="1"/>
  <c r="AF52" i="7"/>
  <c r="AC52" i="7"/>
  <c r="AM52" i="7" s="1"/>
  <c r="AB52" i="7"/>
  <c r="AN52" i="7" s="1"/>
  <c r="AG40" i="7"/>
  <c r="AK40" i="7" s="1"/>
  <c r="AF40" i="7"/>
  <c r="AC40" i="7"/>
  <c r="AM40" i="7" s="1"/>
  <c r="AB40" i="7"/>
  <c r="AN40" i="7" s="1"/>
  <c r="AG47" i="7"/>
  <c r="AK47" i="7" s="1"/>
  <c r="AF47" i="7"/>
  <c r="AC47" i="7"/>
  <c r="AM47" i="7" s="1"/>
  <c r="AB47" i="7"/>
  <c r="AN47" i="7" s="1"/>
  <c r="AG50" i="7"/>
  <c r="AK50" i="7" s="1"/>
  <c r="AF50" i="7"/>
  <c r="AC50" i="7"/>
  <c r="AM50" i="7" s="1"/>
  <c r="AB50" i="7"/>
  <c r="AN50" i="7" s="1"/>
  <c r="AG43" i="7"/>
  <c r="AK43" i="7" s="1"/>
  <c r="AF43" i="7"/>
  <c r="AC43" i="7"/>
  <c r="AM43" i="7" s="1"/>
  <c r="AB43" i="7"/>
  <c r="AN43" i="7" s="1"/>
  <c r="AG46" i="7"/>
  <c r="AK46" i="7" s="1"/>
  <c r="AF46" i="7"/>
  <c r="AC46" i="7"/>
  <c r="AM46" i="7" s="1"/>
  <c r="AB46" i="7"/>
  <c r="AN46" i="7" s="1"/>
  <c r="AG39" i="7"/>
  <c r="AK39" i="7" s="1"/>
  <c r="AF39" i="7"/>
  <c r="AC39" i="7"/>
  <c r="AM39" i="7" s="1"/>
  <c r="AB39" i="7"/>
  <c r="AN39" i="7" s="1"/>
  <c r="AG42" i="7"/>
  <c r="AK42" i="7" s="1"/>
  <c r="AF42" i="7"/>
  <c r="AC42" i="7"/>
  <c r="AM42" i="7" s="1"/>
  <c r="AB42" i="7"/>
  <c r="AN42" i="7" s="1"/>
  <c r="AC38" i="7"/>
  <c r="AM38" i="7" s="1"/>
  <c r="AB38" i="7"/>
  <c r="AG33" i="7"/>
  <c r="AK33" i="7" s="1"/>
  <c r="AF33" i="7"/>
  <c r="AC33" i="7"/>
  <c r="AM33" i="7" s="1"/>
  <c r="AB33" i="7"/>
  <c r="AN33" i="7" s="1"/>
  <c r="AG29" i="7"/>
  <c r="AK29" i="7" s="1"/>
  <c r="AF29" i="7"/>
  <c r="AC29" i="7"/>
  <c r="AM29" i="7" s="1"/>
  <c r="AB29" i="7"/>
  <c r="AN29" i="7" s="1"/>
  <c r="AG32" i="7"/>
  <c r="AK32" i="7" s="1"/>
  <c r="AF32" i="7"/>
  <c r="AC32" i="7"/>
  <c r="AM32" i="7" s="1"/>
  <c r="AB32" i="7"/>
  <c r="AN32" i="7" s="1"/>
  <c r="AG25" i="7"/>
  <c r="AK25" i="7" s="1"/>
  <c r="AF25" i="7"/>
  <c r="AC25" i="7"/>
  <c r="AM25" i="7" s="1"/>
  <c r="AB25" i="7"/>
  <c r="AN25" i="7" s="1"/>
  <c r="AG31" i="7"/>
  <c r="AK31" i="7" s="1"/>
  <c r="AF31" i="7"/>
  <c r="AC31" i="7"/>
  <c r="AM31" i="7" s="1"/>
  <c r="AB31" i="7"/>
  <c r="AN31" i="7" s="1"/>
  <c r="AG13" i="7"/>
  <c r="AK13" i="7" s="1"/>
  <c r="AF13" i="7"/>
  <c r="AC13" i="7"/>
  <c r="AM13" i="7" s="1"/>
  <c r="AB13" i="7"/>
  <c r="AN13" i="7" s="1"/>
  <c r="AG9" i="7"/>
  <c r="AK9" i="7" s="1"/>
  <c r="AF9" i="7"/>
  <c r="AC9" i="7"/>
  <c r="AM9" i="7" s="1"/>
  <c r="AB9" i="7"/>
  <c r="AN9" i="7" s="1"/>
  <c r="AG26" i="7"/>
  <c r="AF26" i="7"/>
  <c r="AC26" i="7"/>
  <c r="AM26" i="7" s="1"/>
  <c r="AB26" i="7"/>
  <c r="AN26" i="7" s="1"/>
  <c r="AG20" i="7"/>
  <c r="AK20" i="7" s="1"/>
  <c r="AF20" i="7"/>
  <c r="AC20" i="7"/>
  <c r="AM20" i="7" s="1"/>
  <c r="AB20" i="7"/>
  <c r="AN20" i="7" s="1"/>
  <c r="AG16" i="7"/>
  <c r="AK16" i="7" s="1"/>
  <c r="AF16" i="7"/>
  <c r="AC16" i="7"/>
  <c r="AM16" i="7" s="1"/>
  <c r="AB16" i="7"/>
  <c r="AN16" i="7" s="1"/>
  <c r="AG19" i="7"/>
  <c r="AK19" i="7" s="1"/>
  <c r="AF19" i="7"/>
  <c r="AC19" i="7"/>
  <c r="AM19" i="7" s="1"/>
  <c r="AB19" i="7"/>
  <c r="AN19" i="7" s="1"/>
  <c r="AG12" i="7"/>
  <c r="AK12" i="7" s="1"/>
  <c r="AF12" i="7"/>
  <c r="AC12" i="7"/>
  <c r="AM12" i="7" s="1"/>
  <c r="AB12" i="7"/>
  <c r="AN12" i="7" s="1"/>
  <c r="AG8" i="7"/>
  <c r="AF8" i="7"/>
  <c r="AC8" i="7"/>
  <c r="AM8" i="7" s="1"/>
  <c r="AB8" i="7"/>
  <c r="AN8" i="7" s="1"/>
  <c r="AG15" i="7"/>
  <c r="AK15" i="7" s="1"/>
  <c r="AF15" i="7"/>
  <c r="AC15" i="7"/>
  <c r="AM15" i="7" s="1"/>
  <c r="AB15" i="7"/>
  <c r="AN15" i="7" s="1"/>
  <c r="AG4" i="7"/>
  <c r="AK4" i="7" s="1"/>
  <c r="AF4" i="7"/>
  <c r="AC4" i="7"/>
  <c r="AM4" i="7" s="1"/>
  <c r="AB4" i="7"/>
  <c r="AN4" i="7" s="1"/>
  <c r="AG18" i="7"/>
  <c r="AK18" i="7" s="1"/>
  <c r="AF18" i="7"/>
  <c r="AC18" i="7"/>
  <c r="AM18" i="7" s="1"/>
  <c r="AB18" i="7"/>
  <c r="AN18" i="7" s="1"/>
  <c r="AG11" i="7"/>
  <c r="AK11" i="7" s="1"/>
  <c r="AF11" i="7"/>
  <c r="AC11" i="7"/>
  <c r="AM11" i="7" s="1"/>
  <c r="AB11" i="7"/>
  <c r="AN11" i="7" s="1"/>
  <c r="AG14" i="7"/>
  <c r="AK14" i="7" s="1"/>
  <c r="AF14" i="7"/>
  <c r="AC14" i="7"/>
  <c r="AM14" i="7" s="1"/>
  <c r="AB14" i="7"/>
  <c r="AN14" i="7" s="1"/>
  <c r="AG7" i="7"/>
  <c r="AF7" i="7"/>
  <c r="AD7" i="7"/>
  <c r="AC7" i="7"/>
  <c r="AM7" i="7" s="1"/>
  <c r="AB7" i="7"/>
  <c r="AN7" i="7" s="1"/>
  <c r="AG3" i="7"/>
  <c r="AK3" i="7" s="1"/>
  <c r="AF3" i="7"/>
  <c r="AC3" i="7"/>
  <c r="AM3" i="7" s="1"/>
  <c r="AB3" i="7"/>
  <c r="AN3" i="7" s="1"/>
  <c r="AG10" i="7"/>
  <c r="AK10" i="7" s="1"/>
  <c r="AF10" i="7"/>
  <c r="AC10" i="7"/>
  <c r="AM10" i="7" s="1"/>
  <c r="AB10" i="7"/>
  <c r="AN10" i="7" s="1"/>
  <c r="AG6" i="7"/>
  <c r="AF6" i="7"/>
  <c r="AD6" i="7"/>
  <c r="AC6" i="7"/>
  <c r="AM6" i="7" s="1"/>
  <c r="AB6" i="7"/>
  <c r="AN6" i="7" s="1"/>
  <c r="AQ43" i="7" l="1"/>
  <c r="AQ52" i="7"/>
  <c r="AQ56" i="7"/>
  <c r="AQ62" i="7"/>
  <c r="AQ64" i="7"/>
  <c r="AQ67" i="7"/>
  <c r="AQ76" i="7"/>
  <c r="AQ83" i="7"/>
  <c r="AQ90" i="7"/>
  <c r="AQ26" i="7"/>
  <c r="AQ61" i="7"/>
  <c r="AQ88" i="7"/>
  <c r="AQ50" i="7"/>
  <c r="AQ68" i="7"/>
  <c r="AQ84" i="7"/>
  <c r="AQ59" i="7"/>
  <c r="AQ7" i="7"/>
  <c r="AQ19" i="7"/>
  <c r="AQ77" i="7"/>
  <c r="AQ39" i="7"/>
  <c r="AQ49" i="7"/>
  <c r="AQ63" i="7"/>
  <c r="AQ65" i="7"/>
  <c r="AQ69" i="7"/>
  <c r="AQ72" i="7"/>
  <c r="AQ80" i="7"/>
  <c r="AQ98" i="7"/>
  <c r="AQ42" i="7"/>
  <c r="AQ60" i="7"/>
  <c r="AQ18" i="7"/>
  <c r="AQ32" i="7"/>
  <c r="AQ47" i="7"/>
  <c r="AQ16" i="7"/>
  <c r="AQ13" i="7"/>
  <c r="AQ29" i="7"/>
  <c r="AQ73" i="7"/>
  <c r="AQ93" i="7"/>
  <c r="AQ99" i="7"/>
  <c r="AQ3" i="7"/>
  <c r="AQ4" i="7"/>
  <c r="AQ41" i="7"/>
  <c r="AQ12" i="7"/>
  <c r="AQ79" i="7"/>
  <c r="AQ92" i="7"/>
  <c r="AQ6" i="7"/>
  <c r="AQ46" i="7"/>
  <c r="AQ40" i="7"/>
  <c r="AQ45" i="7"/>
  <c r="AQ53" i="7"/>
  <c r="AQ57" i="7"/>
  <c r="AQ66" i="7"/>
  <c r="AQ70" i="7"/>
  <c r="AQ78" i="7"/>
  <c r="AQ91" i="7"/>
  <c r="AQ25" i="7"/>
  <c r="AQ71" i="7"/>
  <c r="AQ58" i="7"/>
  <c r="AQ14" i="7"/>
  <c r="AQ10" i="7"/>
  <c r="AQ97" i="7"/>
  <c r="AQ75" i="7"/>
  <c r="AQ9" i="7"/>
  <c r="AQ15" i="7"/>
  <c r="AQ11" i="7"/>
  <c r="AQ8" i="7"/>
  <c r="AQ20" i="7"/>
  <c r="AQ31" i="7"/>
  <c r="AQ33" i="7"/>
  <c r="AQ74" i="7"/>
  <c r="AQ81" i="7"/>
  <c r="AQ89" i="7"/>
  <c r="AN38" i="7"/>
  <c r="AK70" i="7"/>
  <c r="AP70" i="7" s="1"/>
  <c r="AK72" i="7"/>
  <c r="AP72" i="7" s="1"/>
  <c r="AK75" i="7"/>
  <c r="AP75" i="7" s="1"/>
  <c r="AK76" i="7"/>
  <c r="AP76" i="7" s="1"/>
  <c r="AK78" i="7"/>
  <c r="AP78" i="7" s="1"/>
  <c r="AK80" i="7"/>
  <c r="AP80" i="7" s="1"/>
  <c r="AK91" i="7"/>
  <c r="AP91" i="7" s="1"/>
  <c r="AJ39" i="7"/>
  <c r="AP12" i="7"/>
  <c r="AK71" i="7"/>
  <c r="AP71" i="7" s="1"/>
  <c r="AK74" i="7"/>
  <c r="AP74" i="7" s="1"/>
  <c r="AK73" i="7"/>
  <c r="AP73" i="7" s="1"/>
  <c r="AK77" i="7"/>
  <c r="AP77" i="7" s="1"/>
  <c r="AK79" i="7"/>
  <c r="AP79" i="7" s="1"/>
  <c r="AK81" i="7"/>
  <c r="AP81" i="7" s="1"/>
  <c r="AP10" i="7"/>
  <c r="AJ45" i="7"/>
  <c r="AJ49" i="7"/>
  <c r="AJ65" i="7"/>
  <c r="AP58" i="7"/>
  <c r="AJ18" i="7"/>
  <c r="AP68" i="7"/>
  <c r="AK99" i="7"/>
  <c r="AP99" i="7" s="1"/>
  <c r="AP53" i="7"/>
  <c r="AP66" i="7"/>
  <c r="AK90" i="7"/>
  <c r="AP90" i="7" s="1"/>
  <c r="AK98" i="7"/>
  <c r="AP98" i="7" s="1"/>
  <c r="AJ57" i="7"/>
  <c r="AJ70" i="7"/>
  <c r="AP41" i="7"/>
  <c r="AP14" i="7"/>
  <c r="AP32" i="7"/>
  <c r="AJ90" i="7"/>
  <c r="AP31" i="7"/>
  <c r="AK83" i="7"/>
  <c r="AP83" i="7" s="1"/>
  <c r="AJ93" i="7"/>
  <c r="AJ84" i="7"/>
  <c r="AJ67" i="7"/>
  <c r="AK93" i="7"/>
  <c r="AP93" i="7" s="1"/>
  <c r="AK84" i="7"/>
  <c r="AP84" i="7" s="1"/>
  <c r="AP3" i="7"/>
  <c r="AJ78" i="7"/>
  <c r="AJ92" i="7"/>
  <c r="AJ11" i="7"/>
  <c r="AJ29" i="7"/>
  <c r="AK92" i="7"/>
  <c r="AP92" i="7" s="1"/>
  <c r="AJ83" i="7"/>
  <c r="AJ98" i="7"/>
  <c r="AJ88" i="7"/>
  <c r="AJ58" i="7"/>
  <c r="AJ60" i="7"/>
  <c r="AJ68" i="7"/>
  <c r="AJ91" i="7"/>
  <c r="AK88" i="7"/>
  <c r="AP88" i="7" s="1"/>
  <c r="AP42" i="7"/>
  <c r="AJ97" i="7"/>
  <c r="AK97" i="7"/>
  <c r="AP97" i="7" s="1"/>
  <c r="AJ89" i="7"/>
  <c r="AK89" i="7"/>
  <c r="AP89" i="7" s="1"/>
  <c r="AJ99" i="7"/>
  <c r="AJ46" i="7"/>
  <c r="AP45" i="7"/>
  <c r="AP57" i="7"/>
  <c r="AK7" i="7"/>
  <c r="AP7" i="7" s="1"/>
  <c r="AJ7" i="7"/>
  <c r="AJ25" i="7"/>
  <c r="AP56" i="7"/>
  <c r="AP19" i="7"/>
  <c r="AJ66" i="7"/>
  <c r="AP33" i="7"/>
  <c r="AJ41" i="7"/>
  <c r="AJ69" i="7"/>
  <c r="AP69" i="7"/>
  <c r="AP39" i="7"/>
  <c r="AJ76" i="7"/>
  <c r="AJ80" i="7"/>
  <c r="AJ71" i="7"/>
  <c r="AJ74" i="7"/>
  <c r="AJ59" i="7"/>
  <c r="AJ61" i="7"/>
  <c r="AJ73" i="7"/>
  <c r="AJ77" i="7"/>
  <c r="AJ79" i="7"/>
  <c r="AJ81" i="7"/>
  <c r="AP67" i="7"/>
  <c r="AJ72" i="7"/>
  <c r="AJ75" i="7"/>
  <c r="AP16" i="7"/>
  <c r="AJ47" i="7"/>
  <c r="AP49" i="7"/>
  <c r="AP13" i="7"/>
  <c r="AP25" i="7"/>
  <c r="AJ3" i="7"/>
  <c r="AP4" i="7"/>
  <c r="AJ12" i="7"/>
  <c r="AJ9" i="7"/>
  <c r="AJ52" i="7"/>
  <c r="AP61" i="7"/>
  <c r="AJ13" i="7"/>
  <c r="AK6" i="7"/>
  <c r="AP6" i="7" s="1"/>
  <c r="AJ6" i="7"/>
  <c r="AP62" i="7"/>
  <c r="AP20" i="7"/>
  <c r="AJ10" i="7"/>
  <c r="AP9" i="7"/>
  <c r="AJ31" i="7"/>
  <c r="AP40" i="7"/>
  <c r="AP60" i="7"/>
  <c r="AP65" i="7"/>
  <c r="AJ8" i="7"/>
  <c r="AJ42" i="7"/>
  <c r="AP50" i="7"/>
  <c r="AJ62" i="7"/>
  <c r="AJ33" i="7"/>
  <c r="AP46" i="7"/>
  <c r="AP11" i="7"/>
  <c r="AJ32" i="7"/>
  <c r="AJ56" i="7"/>
  <c r="AJ26" i="7"/>
  <c r="AJ15" i="7"/>
  <c r="AJ43" i="7"/>
  <c r="AP15" i="7"/>
  <c r="AP43" i="7"/>
  <c r="AP47" i="7"/>
  <c r="AP52" i="7"/>
  <c r="AJ14" i="7"/>
  <c r="AP18" i="7"/>
  <c r="AJ16" i="7"/>
  <c r="AJ53" i="7"/>
  <c r="AJ64" i="7"/>
  <c r="AJ19" i="7"/>
  <c r="AP29" i="7"/>
  <c r="AP59" i="7"/>
  <c r="AP64" i="7"/>
  <c r="AJ50" i="7"/>
  <c r="AJ40" i="7"/>
  <c r="AJ63" i="7"/>
  <c r="AP63" i="7"/>
  <c r="AK8" i="7"/>
  <c r="AP8" i="7" s="1"/>
  <c r="AK26" i="7"/>
  <c r="AP26" i="7" s="1"/>
  <c r="AJ4" i="7"/>
  <c r="AJ20" i="7"/>
  <c r="AQ38" i="7" l="1"/>
</calcChain>
</file>

<file path=xl/sharedStrings.xml><?xml version="1.0" encoding="utf-8"?>
<sst xmlns="http://schemas.openxmlformats.org/spreadsheetml/2006/main" count="184" uniqueCount="68">
  <si>
    <t xml:space="preserve">Reprojection Errors (pix) </t>
  </si>
  <si>
    <t>GSD (cm/pix)</t>
  </si>
  <si>
    <t xml:space="preserve"> Longitudinal Overlap (%) </t>
  </si>
  <si>
    <t xml:space="preserve"> Lateral Overlap (%) </t>
  </si>
  <si>
    <t xml:space="preserve"> Number of Images </t>
  </si>
  <si>
    <t xml:space="preserve"> Number of Tie Points </t>
  </si>
  <si>
    <t xml:space="preserve"> Number of Control Points </t>
  </si>
  <si>
    <t xml:space="preserve"> Control Point Error X (cm) </t>
  </si>
  <si>
    <t xml:space="preserve"> Control Point Error Y (cm) </t>
  </si>
  <si>
    <t xml:space="preserve"> Control Point Error Z (cm) </t>
  </si>
  <si>
    <t xml:space="preserve"> Control Point Error XY (cm) </t>
  </si>
  <si>
    <t xml:space="preserve"> Control Point Error XYZ (cm) </t>
  </si>
  <si>
    <t xml:space="preserve"> Check Point Error X (cm) </t>
  </si>
  <si>
    <t xml:space="preserve"> Check Point Error Y (cm) </t>
  </si>
  <si>
    <t xml:space="preserve"> Check Point Error Z (cm) </t>
  </si>
  <si>
    <t xml:space="preserve"> Check Point Error XY (cm) </t>
  </si>
  <si>
    <t xml:space="preserve"> Check Point Error XYZ (cm) </t>
  </si>
  <si>
    <t xml:space="preserve"> Image Residuals – Control Points (pix) </t>
  </si>
  <si>
    <t xml:space="preserve"> Image Residuals – Check Points (pix) </t>
  </si>
  <si>
    <t xml:space="preserve"> Combined Image–Ground Error at Check Points </t>
  </si>
  <si>
    <t xml:space="preserve"> Combined Image–Ground Error at Control Points </t>
  </si>
  <si>
    <t>Reference</t>
  </si>
  <si>
    <t>Rejected due to high Cost</t>
  </si>
  <si>
    <t>Not recommended</t>
  </si>
  <si>
    <t>Recommended for MAP</t>
  </si>
  <si>
    <t>Recommended for 3DMesh</t>
  </si>
  <si>
    <t>Rejected for high Cost</t>
  </si>
  <si>
    <t>Recommended for MAP &amp; OIM</t>
  </si>
  <si>
    <t>Rejected for low Completeness</t>
  </si>
  <si>
    <t>1M</t>
  </si>
  <si>
    <t>1MO</t>
  </si>
  <si>
    <t>4T</t>
  </si>
  <si>
    <t>4M</t>
  </si>
  <si>
    <t>Perpendicular</t>
  </si>
  <si>
    <t>Parallel</t>
  </si>
  <si>
    <t>Label for Figure</t>
  </si>
  <si>
    <t>Pareto Front</t>
  </si>
  <si>
    <t>Quality Index</t>
  </si>
  <si>
    <t>Cost Index</t>
  </si>
  <si>
    <t>Completeness Index</t>
  </si>
  <si>
    <t>Accuracy Index</t>
  </si>
  <si>
    <t>Precision Index</t>
  </si>
  <si>
    <t>Processing Cost normalized by case 80-80</t>
  </si>
  <si>
    <t>Flight Cost normalized by case 80-80</t>
  </si>
  <si>
    <t>Average Number of Rays for 3D Point Reconstruction</t>
  </si>
  <si>
    <t>UVA Speed (m/s) for Second Flight</t>
  </si>
  <si>
    <t>UVA Speed (m/s)</t>
  </si>
  <si>
    <t>Scenario</t>
  </si>
  <si>
    <t>Test No. in Scenario</t>
  </si>
  <si>
    <t xml:space="preserve"> Test No. </t>
  </si>
  <si>
    <t xml:space="preserve"> Lateral Overlap (%) of second flight </t>
  </si>
  <si>
    <t xml:space="preserve"> Longitudinal Overlap (%) of second flight </t>
  </si>
  <si>
    <t xml:space="preserve">Longitudinal Average Number of Images </t>
  </si>
  <si>
    <t>Longitudinal Average Number of Images (2nd Flight)</t>
  </si>
  <si>
    <t>Lateral Number of Images (2nd Flight)</t>
  </si>
  <si>
    <t>Nember of Check Points</t>
  </si>
  <si>
    <t>Oblique Imaging Orientation</t>
  </si>
  <si>
    <t>Image Projections</t>
  </si>
  <si>
    <t>Remark</t>
  </si>
  <si>
    <t>2M</t>
  </si>
  <si>
    <t>3M</t>
  </si>
  <si>
    <t>5MO</t>
  </si>
  <si>
    <t xml:space="preserve">Lateral Average Number of Images </t>
  </si>
  <si>
    <t>Approximate Real Processing Time (hours)</t>
  </si>
  <si>
    <t xml:space="preserve">Relative Processing Cost </t>
  </si>
  <si>
    <t xml:space="preserve">Relative Flight Cost </t>
  </si>
  <si>
    <t>Red indicates configurations with insufficient accuracy or completeness, or excessively high cost, leading to their rejection.</t>
  </si>
  <si>
    <t>Green indicates the optimal configuration that achieves acceptable accuracy, completeness, and cost.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</si>
</sst>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0.0"/>
    <numFmt numFmtId="165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B Nazanin"/>
      <charset val="178"/>
    </font>
    <font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0000"/>
      <name val="Times New Roman"/>
      <family val="1"/>
    </font>
    <font>
      <b/>
      <sz val="10"/>
      <color rgb="FF000000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E5E5E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rgb="FF7F7F7F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rgb="FF7F7F7F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rgb="FF7F7F7F"/>
      </top>
      <bottom style="medium">
        <color rgb="FF7F7F7F"/>
      </bottom>
      <diagonal/>
    </border>
    <border>
      <left/>
      <right style="medium">
        <color indexed="64"/>
      </right>
      <top style="medium">
        <color rgb="FF7F7F7F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1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 textRotation="180" readingOrder="2"/>
    </xf>
    <xf numFmtId="0" fontId="4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0" fillId="0" borderId="1" xfId="0" applyBorder="1"/>
    <xf numFmtId="2" fontId="4" fillId="0" borderId="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vertical="center" wrapText="1"/>
    </xf>
    <xf numFmtId="165" fontId="4" fillId="0" borderId="1" xfId="1" applyNumberFormat="1" applyFont="1" applyFill="1" applyBorder="1" applyAlignment="1">
      <alignment vertical="center" wrapText="1"/>
    </xf>
    <xf numFmtId="2" fontId="4" fillId="0" borderId="1" xfId="0" applyNumberFormat="1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readingOrder="2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readingOrder="2"/>
    </xf>
    <xf numFmtId="0" fontId="0" fillId="0" borderId="2" xfId="0" applyBorder="1"/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 textRotation="180" readingOrder="2"/>
    </xf>
    <xf numFmtId="0" fontId="0" fillId="3" borderId="1" xfId="0" applyFill="1" applyBorder="1"/>
    <xf numFmtId="0" fontId="4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center" vertical="center" wrapText="1"/>
    </xf>
    <xf numFmtId="2" fontId="4" fillId="3" borderId="1" xfId="0" applyNumberFormat="1" applyFont="1" applyFill="1" applyBorder="1" applyAlignment="1">
      <alignment horizontal="center" vertical="center" wrapText="1"/>
    </xf>
    <xf numFmtId="2" fontId="4" fillId="3" borderId="1" xfId="0" applyNumberFormat="1" applyFont="1" applyFill="1" applyBorder="1" applyAlignment="1">
      <alignment horizontal="center" vertical="center"/>
    </xf>
    <xf numFmtId="2" fontId="2" fillId="3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/>
    </xf>
    <xf numFmtId="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165" fontId="2" fillId="0" borderId="1" xfId="1" applyNumberFormat="1" applyFont="1" applyFill="1" applyBorder="1" applyAlignment="1">
      <alignment vertical="center"/>
    </xf>
    <xf numFmtId="2" fontId="2" fillId="0" borderId="1" xfId="0" applyNumberFormat="1" applyFont="1" applyBorder="1" applyAlignment="1">
      <alignment vertical="center"/>
    </xf>
    <xf numFmtId="3" fontId="4" fillId="3" borderId="1" xfId="0" applyNumberFormat="1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165" fontId="4" fillId="3" borderId="1" xfId="1" applyNumberFormat="1" applyFont="1" applyFill="1" applyBorder="1" applyAlignment="1">
      <alignment vertical="center" wrapText="1"/>
    </xf>
    <xf numFmtId="2" fontId="2" fillId="3" borderId="1" xfId="0" applyNumberFormat="1" applyFont="1" applyFill="1" applyBorder="1" applyAlignment="1">
      <alignment vertical="center"/>
    </xf>
    <xf numFmtId="0" fontId="4" fillId="0" borderId="1" xfId="0" applyFont="1" applyBorder="1" applyAlignment="1">
      <alignment vertical="center" readingOrder="2"/>
    </xf>
    <xf numFmtId="3" fontId="4" fillId="0" borderId="2" xfId="0" applyNumberFormat="1" applyFont="1" applyBorder="1" applyAlignment="1">
      <alignment vertical="center" wrapText="1"/>
    </xf>
    <xf numFmtId="0" fontId="4" fillId="0" borderId="2" xfId="0" applyFont="1" applyBorder="1" applyAlignment="1">
      <alignment vertical="center"/>
    </xf>
    <xf numFmtId="3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3" fontId="2" fillId="0" borderId="1" xfId="0" applyNumberFormat="1" applyFont="1" applyBorder="1" applyAlignment="1">
      <alignment vertical="center" wrapText="1"/>
    </xf>
    <xf numFmtId="2" fontId="2" fillId="4" borderId="1" xfId="0" applyNumberFormat="1" applyFont="1" applyFill="1" applyBorder="1" applyAlignment="1">
      <alignment horizontal="center"/>
    </xf>
    <xf numFmtId="1" fontId="0" fillId="3" borderId="1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readingOrder="2"/>
    </xf>
    <xf numFmtId="0" fontId="0" fillId="5" borderId="2" xfId="0" applyFill="1" applyBorder="1" applyAlignment="1">
      <alignment horizontal="center" vertical="center"/>
    </xf>
    <xf numFmtId="0" fontId="0" fillId="5" borderId="0" xfId="0" applyFill="1"/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3" fontId="4" fillId="0" borderId="6" xfId="0" applyNumberFormat="1" applyFont="1" applyBorder="1" applyAlignment="1">
      <alignment horizontal="center" vertical="center" wrapText="1"/>
    </xf>
    <xf numFmtId="3" fontId="4" fillId="0" borderId="6" xfId="0" applyNumberFormat="1" applyFont="1" applyBorder="1" applyAlignment="1">
      <alignment vertical="center" wrapText="1"/>
    </xf>
    <xf numFmtId="0" fontId="2" fillId="0" borderId="6" xfId="0" applyFont="1" applyBorder="1" applyAlignment="1">
      <alignment vertical="center"/>
    </xf>
    <xf numFmtId="2" fontId="2" fillId="0" borderId="6" xfId="0" applyNumberFormat="1" applyFont="1" applyBorder="1" applyAlignment="1">
      <alignment vertical="center"/>
    </xf>
    <xf numFmtId="2" fontId="4" fillId="0" borderId="6" xfId="0" applyNumberFormat="1" applyFont="1" applyBorder="1" applyAlignment="1">
      <alignment horizontal="center" vertical="center" wrapText="1"/>
    </xf>
    <xf numFmtId="2" fontId="2" fillId="0" borderId="6" xfId="0" applyNumberFormat="1" applyFont="1" applyBorder="1" applyAlignment="1">
      <alignment horizontal="center" vertical="center"/>
    </xf>
    <xf numFmtId="2" fontId="2" fillId="0" borderId="6" xfId="0" applyNumberFormat="1" applyFont="1" applyBorder="1" applyAlignment="1">
      <alignment horizontal="center"/>
    </xf>
    <xf numFmtId="164" fontId="2" fillId="0" borderId="6" xfId="0" applyNumberFormat="1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2" fontId="2" fillId="3" borderId="6" xfId="0" applyNumberFormat="1" applyFont="1" applyFill="1" applyBorder="1" applyAlignment="1">
      <alignment horizontal="center"/>
    </xf>
    <xf numFmtId="2" fontId="2" fillId="4" borderId="6" xfId="0" applyNumberFormat="1" applyFont="1" applyFill="1" applyBorder="1" applyAlignment="1">
      <alignment horizontal="center"/>
    </xf>
    <xf numFmtId="1" fontId="0" fillId="0" borderId="6" xfId="0" applyNumberFormat="1" applyBorder="1" applyAlignment="1">
      <alignment horizontal="center" vertical="center"/>
    </xf>
    <xf numFmtId="0" fontId="7" fillId="0" borderId="7" xfId="0" applyFont="1" applyBorder="1" applyAlignment="1">
      <alignment horizontal="left" vertical="center" wrapText="1"/>
    </xf>
    <xf numFmtId="0" fontId="0" fillId="5" borderId="8" xfId="0" applyFill="1" applyBorder="1" applyAlignment="1">
      <alignment horizontal="center" vertical="center"/>
    </xf>
    <xf numFmtId="0" fontId="7" fillId="0" borderId="9" xfId="0" applyFont="1" applyBorder="1" applyAlignment="1">
      <alignment horizontal="left" vertical="center" wrapText="1"/>
    </xf>
    <xf numFmtId="0" fontId="8" fillId="2" borderId="9" xfId="0" applyFont="1" applyFill="1" applyBorder="1" applyAlignment="1">
      <alignment horizontal="left" vertical="center" wrapText="1"/>
    </xf>
    <xf numFmtId="0" fontId="0" fillId="5" borderId="10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3" fontId="4" fillId="0" borderId="11" xfId="0" applyNumberFormat="1" applyFont="1" applyBorder="1" applyAlignment="1">
      <alignment horizontal="center" vertical="center" wrapText="1"/>
    </xf>
    <xf numFmtId="3" fontId="4" fillId="0" borderId="11" xfId="0" applyNumberFormat="1" applyFont="1" applyBorder="1" applyAlignment="1">
      <alignment vertical="center" wrapText="1"/>
    </xf>
    <xf numFmtId="0" fontId="2" fillId="0" borderId="11" xfId="0" applyFont="1" applyBorder="1" applyAlignment="1">
      <alignment vertical="center"/>
    </xf>
    <xf numFmtId="2" fontId="2" fillId="0" borderId="11" xfId="0" applyNumberFormat="1" applyFont="1" applyBorder="1" applyAlignment="1">
      <alignment vertical="center"/>
    </xf>
    <xf numFmtId="2" fontId="4" fillId="0" borderId="11" xfId="0" applyNumberFormat="1" applyFont="1" applyBorder="1" applyAlignment="1">
      <alignment horizontal="center" vertical="center" wrapText="1"/>
    </xf>
    <xf numFmtId="2" fontId="2" fillId="0" borderId="11" xfId="0" applyNumberFormat="1" applyFont="1" applyBorder="1" applyAlignment="1">
      <alignment horizontal="center" vertical="center"/>
    </xf>
    <xf numFmtId="2" fontId="2" fillId="0" borderId="11" xfId="0" applyNumberFormat="1" applyFont="1" applyBorder="1" applyAlignment="1">
      <alignment horizontal="center"/>
    </xf>
    <xf numFmtId="164" fontId="2" fillId="0" borderId="11" xfId="0" applyNumberFormat="1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2" fontId="2" fillId="4" borderId="11" xfId="0" applyNumberFormat="1" applyFont="1" applyFill="1" applyBorder="1" applyAlignment="1">
      <alignment horizontal="center"/>
    </xf>
    <xf numFmtId="1" fontId="0" fillId="0" borderId="11" xfId="0" applyNumberFormat="1" applyBorder="1" applyAlignment="1">
      <alignment horizontal="center" vertical="center"/>
    </xf>
    <xf numFmtId="0" fontId="7" fillId="0" borderId="12" xfId="0" applyFont="1" applyBorder="1" applyAlignment="1">
      <alignment horizontal="left" vertical="center" wrapText="1"/>
    </xf>
    <xf numFmtId="0" fontId="0" fillId="0" borderId="6" xfId="0" applyBorder="1"/>
    <xf numFmtId="0" fontId="4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7" fillId="2" borderId="7" xfId="0" applyFont="1" applyFill="1" applyBorder="1" applyAlignment="1">
      <alignment horizontal="left" vertical="center" wrapText="1"/>
    </xf>
    <xf numFmtId="0" fontId="7" fillId="0" borderId="13" xfId="0" applyFont="1" applyBorder="1" applyAlignment="1">
      <alignment horizontal="left" vertical="center" wrapText="1"/>
    </xf>
    <xf numFmtId="0" fontId="7" fillId="2" borderId="14" xfId="0" applyFont="1" applyFill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0" fillId="0" borderId="11" xfId="0" applyBorder="1"/>
    <xf numFmtId="0" fontId="4" fillId="0" borderId="11" xfId="0" applyFont="1" applyBorder="1" applyAlignment="1">
      <alignment horizontal="center" vertical="center" wrapText="1"/>
    </xf>
    <xf numFmtId="2" fontId="2" fillId="3" borderId="11" xfId="0" applyNumberFormat="1" applyFont="1" applyFill="1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7" fillId="0" borderId="1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readingOrder="2"/>
    </xf>
    <xf numFmtId="3" fontId="2" fillId="0" borderId="6" xfId="0" applyNumberFormat="1" applyFont="1" applyBorder="1" applyAlignment="1">
      <alignment vertical="center"/>
    </xf>
    <xf numFmtId="0" fontId="2" fillId="0" borderId="6" xfId="0" applyFont="1" applyBorder="1" applyAlignment="1">
      <alignment vertical="center" wrapText="1"/>
    </xf>
    <xf numFmtId="3" fontId="2" fillId="0" borderId="6" xfId="0" applyNumberFormat="1" applyFont="1" applyBorder="1" applyAlignment="1">
      <alignment vertical="center" wrapText="1"/>
    </xf>
    <xf numFmtId="2" fontId="4" fillId="0" borderId="6" xfId="0" applyNumberFormat="1" applyFont="1" applyBorder="1" applyAlignment="1">
      <alignment vertical="center" wrapText="1"/>
    </xf>
    <xf numFmtId="2" fontId="2" fillId="0" borderId="6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readingOrder="2"/>
    </xf>
    <xf numFmtId="3" fontId="2" fillId="0" borderId="11" xfId="0" applyNumberFormat="1" applyFont="1" applyBorder="1" applyAlignment="1">
      <alignment vertical="center"/>
    </xf>
    <xf numFmtId="0" fontId="2" fillId="0" borderId="11" xfId="0" applyFont="1" applyBorder="1" applyAlignment="1">
      <alignment vertical="center" wrapText="1"/>
    </xf>
    <xf numFmtId="3" fontId="2" fillId="0" borderId="11" xfId="0" applyNumberFormat="1" applyFont="1" applyBorder="1" applyAlignment="1">
      <alignment vertical="center" wrapText="1"/>
    </xf>
    <xf numFmtId="2" fontId="4" fillId="0" borderId="11" xfId="0" applyNumberFormat="1" applyFont="1" applyBorder="1" applyAlignment="1">
      <alignment vertical="center" wrapText="1"/>
    </xf>
    <xf numFmtId="2" fontId="2" fillId="0" borderId="11" xfId="0" applyNumberFormat="1" applyFont="1" applyBorder="1" applyAlignment="1">
      <alignment horizontal="center" vertical="center" wrapText="1"/>
    </xf>
    <xf numFmtId="0" fontId="7" fillId="2" borderId="9" xfId="0" applyFont="1" applyFill="1" applyBorder="1" applyAlignment="1">
      <alignment horizontal="left" vertical="center" wrapText="1"/>
    </xf>
    <xf numFmtId="0" fontId="4" fillId="5" borderId="6" xfId="0" applyFont="1" applyFill="1" applyBorder="1" applyAlignment="1">
      <alignment horizontal="center" vertical="center" readingOrder="2"/>
    </xf>
    <xf numFmtId="0" fontId="4" fillId="0" borderId="6" xfId="0" applyFont="1" applyBorder="1" applyAlignment="1">
      <alignment vertical="center" readingOrder="2"/>
    </xf>
    <xf numFmtId="0" fontId="4" fillId="0" borderId="1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 readingOrder="2"/>
    </xf>
    <xf numFmtId="0" fontId="5" fillId="0" borderId="6" xfId="0" applyFont="1" applyBorder="1" applyAlignment="1">
      <alignment vertical="center" textRotation="180" readingOrder="2"/>
    </xf>
    <xf numFmtId="0" fontId="4" fillId="0" borderId="6" xfId="0" applyFont="1" applyBorder="1" applyAlignment="1">
      <alignment vertical="center"/>
    </xf>
    <xf numFmtId="165" fontId="2" fillId="0" borderId="6" xfId="1" applyNumberFormat="1" applyFont="1" applyFill="1" applyBorder="1" applyAlignment="1">
      <alignment vertical="center"/>
    </xf>
    <xf numFmtId="0" fontId="5" fillId="0" borderId="6" xfId="0" applyFont="1" applyBorder="1" applyAlignment="1">
      <alignment vertical="center" textRotation="180"/>
    </xf>
    <xf numFmtId="0" fontId="5" fillId="0" borderId="6" xfId="0" applyFont="1" applyBorder="1" applyAlignment="1">
      <alignment vertical="center" textRotation="180" wrapText="1"/>
    </xf>
    <xf numFmtId="0" fontId="5" fillId="0" borderId="11" xfId="0" applyFont="1" applyBorder="1" applyAlignment="1">
      <alignment vertical="center" textRotation="180" readingOrder="2"/>
    </xf>
    <xf numFmtId="0" fontId="4" fillId="0" borderId="11" xfId="0" applyFont="1" applyBorder="1" applyAlignment="1">
      <alignment vertical="center"/>
    </xf>
    <xf numFmtId="165" fontId="4" fillId="0" borderId="11" xfId="1" applyNumberFormat="1" applyFont="1" applyFill="1" applyBorder="1" applyAlignment="1">
      <alignment vertical="center" wrapText="1"/>
    </xf>
    <xf numFmtId="2" fontId="2" fillId="0" borderId="17" xfId="0" applyNumberFormat="1" applyFont="1" applyBorder="1" applyAlignment="1">
      <alignment horizontal="center"/>
    </xf>
    <xf numFmtId="0" fontId="6" fillId="5" borderId="18" xfId="0" applyFont="1" applyFill="1" applyBorder="1" applyAlignment="1">
      <alignment horizontal="center" vertical="center" textRotation="180" wrapText="1"/>
    </xf>
    <xf numFmtId="0" fontId="6" fillId="5" borderId="19" xfId="0" applyFont="1" applyFill="1" applyBorder="1" applyAlignment="1">
      <alignment horizontal="center" vertical="center" textRotation="180" wrapText="1"/>
    </xf>
    <xf numFmtId="0" fontId="6" fillId="5" borderId="19" xfId="0" applyFont="1" applyFill="1" applyBorder="1" applyAlignment="1">
      <alignment horizontal="center" vertical="center" textRotation="180" readingOrder="2"/>
    </xf>
    <xf numFmtId="0" fontId="6" fillId="0" borderId="19" xfId="0" applyFont="1" applyBorder="1" applyAlignment="1">
      <alignment horizontal="center" vertical="center" textRotation="180" wrapText="1"/>
    </xf>
    <xf numFmtId="0" fontId="6" fillId="0" borderId="19" xfId="0" applyFont="1" applyBorder="1" applyAlignment="1">
      <alignment horizontal="center" vertical="center" textRotation="180" readingOrder="2"/>
    </xf>
    <xf numFmtId="0" fontId="6" fillId="0" borderId="19" xfId="0" applyFont="1" applyBorder="1" applyAlignment="1">
      <alignment horizontal="center" vertical="center" textRotation="180" wrapText="1" readingOrder="2"/>
    </xf>
    <xf numFmtId="0" fontId="6" fillId="0" borderId="19" xfId="0" applyFont="1" applyBorder="1" applyAlignment="1">
      <alignment horizontal="center" vertical="center" textRotation="180"/>
    </xf>
    <xf numFmtId="0" fontId="6" fillId="0" borderId="20" xfId="0" applyFont="1" applyBorder="1" applyAlignment="1">
      <alignment horizontal="center" vertical="center" textRotation="180" readingOrder="2"/>
    </xf>
    <xf numFmtId="2" fontId="2" fillId="6" borderId="1" xfId="0" applyNumberFormat="1" applyFont="1" applyFill="1" applyBorder="1" applyAlignment="1">
      <alignment horizontal="center"/>
    </xf>
    <xf numFmtId="2" fontId="2" fillId="6" borderId="6" xfId="0" applyNumberFormat="1" applyFont="1" applyFill="1" applyBorder="1" applyAlignment="1">
      <alignment horizontal="center"/>
    </xf>
    <xf numFmtId="0" fontId="6" fillId="0" borderId="21" xfId="0" applyFont="1" applyBorder="1" applyAlignment="1">
      <alignment horizontal="center" vertical="center" textRotation="180" wrapText="1"/>
    </xf>
    <xf numFmtId="164" fontId="2" fillId="0" borderId="6" xfId="0" applyNumberFormat="1" applyFont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164" fontId="2" fillId="7" borderId="6" xfId="0" applyNumberFormat="1" applyFont="1" applyFill="1" applyBorder="1" applyAlignment="1">
      <alignment horizontal="center" vertical="center"/>
    </xf>
    <xf numFmtId="2" fontId="2" fillId="7" borderId="6" xfId="0" applyNumberFormat="1" applyFont="1" applyFill="1" applyBorder="1" applyAlignment="1">
      <alignment horizontal="center" vertical="center"/>
    </xf>
    <xf numFmtId="0" fontId="6" fillId="0" borderId="22" xfId="0" applyFont="1" applyBorder="1" applyAlignment="1">
      <alignment horizontal="center" vertical="center" textRotation="180" wrapText="1" readingOrder="2"/>
    </xf>
    <xf numFmtId="0" fontId="7" fillId="8" borderId="9" xfId="0" applyFont="1" applyFill="1" applyBorder="1" applyAlignment="1">
      <alignment horizontal="left" vertical="center" wrapText="1"/>
    </xf>
    <xf numFmtId="0" fontId="0" fillId="8" borderId="8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vertical="center" textRotation="180" readingOrder="2"/>
    </xf>
    <xf numFmtId="0" fontId="0" fillId="8" borderId="1" xfId="0" applyFill="1" applyBorder="1"/>
    <xf numFmtId="0" fontId="4" fillId="8" borderId="1" xfId="0" applyFont="1" applyFill="1" applyBorder="1" applyAlignment="1">
      <alignment horizontal="center" vertical="center" wrapText="1"/>
    </xf>
    <xf numFmtId="3" fontId="4" fillId="8" borderId="1" xfId="0" applyNumberFormat="1" applyFont="1" applyFill="1" applyBorder="1" applyAlignment="1">
      <alignment vertical="center" wrapText="1"/>
    </xf>
    <xf numFmtId="0" fontId="4" fillId="8" borderId="1" xfId="0" applyFont="1" applyFill="1" applyBorder="1" applyAlignment="1">
      <alignment vertical="center"/>
    </xf>
    <xf numFmtId="0" fontId="2" fillId="8" borderId="1" xfId="0" applyFont="1" applyFill="1" applyBorder="1" applyAlignment="1">
      <alignment vertical="center"/>
    </xf>
    <xf numFmtId="165" fontId="4" fillId="8" borderId="1" xfId="1" applyNumberFormat="1" applyFont="1" applyFill="1" applyBorder="1" applyAlignment="1">
      <alignment vertical="center" wrapText="1"/>
    </xf>
    <xf numFmtId="2" fontId="2" fillId="8" borderId="1" xfId="0" applyNumberFormat="1" applyFont="1" applyFill="1" applyBorder="1" applyAlignment="1">
      <alignment vertical="center"/>
    </xf>
    <xf numFmtId="2" fontId="4" fillId="8" borderId="1" xfId="0" applyNumberFormat="1" applyFont="1" applyFill="1" applyBorder="1" applyAlignment="1">
      <alignment horizontal="center" vertical="center" wrapText="1"/>
    </xf>
    <xf numFmtId="2" fontId="2" fillId="8" borderId="1" xfId="0" applyNumberFormat="1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164" fontId="2" fillId="8" borderId="1" xfId="0" applyNumberFormat="1" applyFont="1" applyFill="1" applyBorder="1" applyAlignment="1">
      <alignment horizontal="center"/>
    </xf>
    <xf numFmtId="1" fontId="0" fillId="8" borderId="1" xfId="0" applyNumberFormat="1" applyFill="1" applyBorder="1" applyAlignment="1">
      <alignment horizontal="center" vertical="center"/>
    </xf>
    <xf numFmtId="0" fontId="0" fillId="9" borderId="0" xfId="0" applyFill="1"/>
    <xf numFmtId="0" fontId="0" fillId="2" borderId="0" xfId="0" applyFill="1"/>
    <xf numFmtId="0" fontId="0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FE5E5E"/>
      <color rgb="FFFF8F75"/>
      <color rgb="FFFF9B9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Quality vr. Cost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0"/>
              <c:tx>
                <c:rich>
                  <a:bodyPr/>
                  <a:lstStyle/>
                  <a:p>
                    <a:fld id="{8256FC5E-4AB4-425E-9A36-210D1E2521A7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48DD-4D49-B719-1F10BD682321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7F8366B1-0920-499D-B1B6-0CD5A416C077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48DD-4D49-B719-1F10BD682321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2783B8EB-6582-49E6-8F32-0C1187B9FA02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48DD-4D49-B719-1F10BD682321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4EA9631C-A9E9-478F-A152-A25DF1BFFB5D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48DD-4D49-B719-1F10BD682321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32F09D91-E4AA-4434-A041-8D3B7B5174D6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48DD-4D49-B719-1F10BD682321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BDEC827F-2BE2-49C4-9BC5-F6686D96DFC6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48DD-4D49-B719-1F10BD682321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A9218B4F-9A12-4177-B115-CF50C5EDE93A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7-48DD-4D49-B719-1F10BD682321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52134B83-2912-4213-AA59-B0B2348B5097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8-48DD-4D49-B719-1F10BD682321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54E36275-CD66-4969-890E-1B85459CF956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9-48DD-4D49-B719-1F10BD682321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C3B8767B-F36D-403C-ADFA-AF1D59BFBCCD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A-48DD-4D49-B719-1F10BD682321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03879AE4-8976-4BAD-9CB1-4CA9DA9FEF56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B-48DD-4D49-B719-1F10BD682321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0C2B1221-BCDD-42BC-9B32-30B9D6C12F0D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C-48DD-4D49-B719-1F10BD682321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fld id="{32078C5E-D091-4C9E-AA24-69C0B179DCA1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D-48DD-4D49-B719-1F10BD682321}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fld id="{E879B901-E5F9-43C4-880E-5F725D5F1504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E-48DD-4D49-B719-1F10BD682321}"/>
                </c:ext>
              </c:extLst>
            </c:dLbl>
            <c:dLbl>
              <c:idx val="14"/>
              <c:tx>
                <c:rich>
                  <a:bodyPr/>
                  <a:lstStyle/>
                  <a:p>
                    <a:fld id="{D5B40652-570B-4E7C-99FD-7ABD058E25EC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F-48DD-4D49-B719-1F10BD682321}"/>
                </c:ext>
              </c:extLst>
            </c:dLbl>
            <c:dLbl>
              <c:idx val="15"/>
              <c:tx>
                <c:rich>
                  <a:bodyPr/>
                  <a:lstStyle/>
                  <a:p>
                    <a:fld id="{AE17D43B-B4FF-4059-A820-D94872866A56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0-48DD-4D49-B719-1F10BD682321}"/>
                </c:ext>
              </c:extLst>
            </c:dLbl>
            <c:dLbl>
              <c:idx val="16"/>
              <c:tx>
                <c:rich>
                  <a:bodyPr/>
                  <a:lstStyle/>
                  <a:p>
                    <a:fld id="{2D6678E8-3EE9-427E-9464-7C2BE56E3A50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1-48DD-4D49-B719-1F10BD682321}"/>
                </c:ext>
              </c:extLst>
            </c:dLbl>
            <c:dLbl>
              <c:idx val="17"/>
              <c:tx>
                <c:rich>
                  <a:bodyPr/>
                  <a:lstStyle/>
                  <a:p>
                    <a:fld id="{5190800D-1C30-488B-8509-7E9664F6E2A0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2-48DD-4D49-B719-1F10BD682321}"/>
                </c:ext>
              </c:extLst>
            </c:dLbl>
            <c:dLbl>
              <c:idx val="18"/>
              <c:tx>
                <c:rich>
                  <a:bodyPr/>
                  <a:lstStyle/>
                  <a:p>
                    <a:fld id="{303A689F-6742-41CE-994F-F71FE2692B08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3-48DD-4D49-B719-1F10BD682321}"/>
                </c:ext>
              </c:extLst>
            </c:dLbl>
            <c:dLbl>
              <c:idx val="19"/>
              <c:tx>
                <c:rich>
                  <a:bodyPr/>
                  <a:lstStyle/>
                  <a:p>
                    <a:fld id="{0A2B5434-3370-4605-9FD9-656003C1194D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4-48DD-4D49-B719-1F10BD682321}"/>
                </c:ext>
              </c:extLst>
            </c:dLbl>
            <c:dLbl>
              <c:idx val="20"/>
              <c:tx>
                <c:rich>
                  <a:bodyPr/>
                  <a:lstStyle/>
                  <a:p>
                    <a:fld id="{B9E94628-7A89-4AF2-93B1-5568080A87F1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5-48DD-4D49-B719-1F10BD682321}"/>
                </c:ext>
              </c:extLst>
            </c:dLbl>
            <c:dLbl>
              <c:idx val="21"/>
              <c:tx>
                <c:rich>
                  <a:bodyPr/>
                  <a:lstStyle/>
                  <a:p>
                    <a:fld id="{BC0C4B1F-E0D0-43FD-B5D9-30370614D07E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6-48DD-4D49-B719-1F10BD682321}"/>
                </c:ext>
              </c:extLst>
            </c:dLbl>
            <c:dLbl>
              <c:idx val="22"/>
              <c:tx>
                <c:rich>
                  <a:bodyPr/>
                  <a:lstStyle/>
                  <a:p>
                    <a:fld id="{F11686B8-683A-4673-9037-0543A8696D87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7-48DD-4D49-B719-1F10BD682321}"/>
                </c:ext>
              </c:extLst>
            </c:dLbl>
            <c:dLbl>
              <c:idx val="23"/>
              <c:tx>
                <c:rich>
                  <a:bodyPr/>
                  <a:lstStyle/>
                  <a:p>
                    <a:fld id="{ED6739E2-C4E2-4B86-A173-98BEF0CEF312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8-48DD-4D49-B719-1F10BD682321}"/>
                </c:ext>
              </c:extLst>
            </c:dLbl>
            <c:dLbl>
              <c:idx val="24"/>
              <c:tx>
                <c:rich>
                  <a:bodyPr/>
                  <a:lstStyle/>
                  <a:p>
                    <a:fld id="{69AD7C9A-698F-4D7C-9E68-CF90EBD6CD8D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9-48DD-4D49-B719-1F10BD682321}"/>
                </c:ext>
              </c:extLst>
            </c:dLbl>
            <c:dLbl>
              <c:idx val="25"/>
              <c:tx>
                <c:rich>
                  <a:bodyPr/>
                  <a:lstStyle/>
                  <a:p>
                    <a:fld id="{79F12FB6-C809-487D-972B-34E7F671FBAF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A-48DD-4D49-B719-1F10BD682321}"/>
                </c:ext>
              </c:extLst>
            </c:dLbl>
            <c:dLbl>
              <c:idx val="26"/>
              <c:tx>
                <c:rich>
                  <a:bodyPr/>
                  <a:lstStyle/>
                  <a:p>
                    <a:fld id="{F3DCF7F7-EAF7-4843-9ACA-5B184FEBAAD7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B-48DD-4D49-B719-1F10BD682321}"/>
                </c:ext>
              </c:extLst>
            </c:dLbl>
            <c:dLbl>
              <c:idx val="27"/>
              <c:tx>
                <c:rich>
                  <a:bodyPr/>
                  <a:lstStyle/>
                  <a:p>
                    <a:fld id="{03429D79-E18D-4E64-A3EA-360D57825A35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C-48DD-4D49-B719-1F10BD682321}"/>
                </c:ext>
              </c:extLst>
            </c:dLbl>
            <c:dLbl>
              <c:idx val="28"/>
              <c:tx>
                <c:rich>
                  <a:bodyPr/>
                  <a:lstStyle/>
                  <a:p>
                    <a:fld id="{B19B25CA-524B-4CC3-889D-4845872BB83E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D-48DD-4D49-B719-1F10BD682321}"/>
                </c:ext>
              </c:extLst>
            </c:dLbl>
            <c:dLbl>
              <c:idx val="29"/>
              <c:tx>
                <c:rich>
                  <a:bodyPr/>
                  <a:lstStyle/>
                  <a:p>
                    <a:fld id="{4C986ACB-C805-4EA2-85F9-6AAEEAFFED25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E-48DD-4D49-B719-1F10BD682321}"/>
                </c:ext>
              </c:extLst>
            </c:dLbl>
            <c:dLbl>
              <c:idx val="30"/>
              <c:tx>
                <c:rich>
                  <a:bodyPr/>
                  <a:lstStyle/>
                  <a:p>
                    <a:fld id="{BB8BF66F-4002-48BE-A857-C112CAE65355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F-48DD-4D49-B719-1F10BD682321}"/>
                </c:ext>
              </c:extLst>
            </c:dLbl>
            <c:dLbl>
              <c:idx val="31"/>
              <c:tx>
                <c:rich>
                  <a:bodyPr/>
                  <a:lstStyle/>
                  <a:p>
                    <a:fld id="{DB48678D-4CDE-4F50-A1F8-AB58D45784B6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0-48DD-4D49-B719-1F10BD682321}"/>
                </c:ext>
              </c:extLst>
            </c:dLbl>
            <c:dLbl>
              <c:idx val="32"/>
              <c:tx>
                <c:rich>
                  <a:bodyPr/>
                  <a:lstStyle/>
                  <a:p>
                    <a:fld id="{19A8DA72-E196-4AF5-A3A8-D14E76DD2425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1-48DD-4D49-B719-1F10BD682321}"/>
                </c:ext>
              </c:extLst>
            </c:dLbl>
            <c:dLbl>
              <c:idx val="33"/>
              <c:tx>
                <c:rich>
                  <a:bodyPr/>
                  <a:lstStyle/>
                  <a:p>
                    <a:fld id="{0C46996A-3DDB-4D51-9D0C-7E88D61DAFCE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2-48DD-4D49-B719-1F10BD682321}"/>
                </c:ext>
              </c:extLst>
            </c:dLbl>
            <c:dLbl>
              <c:idx val="34"/>
              <c:tx>
                <c:rich>
                  <a:bodyPr/>
                  <a:lstStyle/>
                  <a:p>
                    <a:fld id="{9909708E-CCBC-4586-99B9-1318DAE2BCC3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3-48DD-4D49-B719-1F10BD682321}"/>
                </c:ext>
              </c:extLst>
            </c:dLbl>
            <c:dLbl>
              <c:idx val="35"/>
              <c:tx>
                <c:rich>
                  <a:bodyPr/>
                  <a:lstStyle/>
                  <a:p>
                    <a:fld id="{8868FD74-0001-4193-A819-28BE97CF0E45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4-48DD-4D49-B719-1F10BD682321}"/>
                </c:ext>
              </c:extLst>
            </c:dLbl>
            <c:dLbl>
              <c:idx val="36"/>
              <c:tx>
                <c:rich>
                  <a:bodyPr/>
                  <a:lstStyle/>
                  <a:p>
                    <a:fld id="{96A959A4-9A9B-4527-86A5-53FE2319449D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5-48DD-4D49-B719-1F10BD682321}"/>
                </c:ext>
              </c:extLst>
            </c:dLbl>
            <c:dLbl>
              <c:idx val="37"/>
              <c:tx>
                <c:rich>
                  <a:bodyPr/>
                  <a:lstStyle/>
                  <a:p>
                    <a:fld id="{E507193B-A1F5-4DBF-9F10-DAFDBF2BCE20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6-48DD-4D49-B719-1F10BD682321}"/>
                </c:ext>
              </c:extLst>
            </c:dLbl>
            <c:dLbl>
              <c:idx val="38"/>
              <c:tx>
                <c:rich>
                  <a:bodyPr/>
                  <a:lstStyle/>
                  <a:p>
                    <a:fld id="{FC6CF8D4-2281-4DC6-87A5-1ABC2DC53F87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7-48DD-4D49-B719-1F10BD682321}"/>
                </c:ext>
              </c:extLst>
            </c:dLbl>
            <c:dLbl>
              <c:idx val="39"/>
              <c:tx>
                <c:rich>
                  <a:bodyPr/>
                  <a:lstStyle/>
                  <a:p>
                    <a:fld id="{8792E6AF-4B7B-48FB-89B5-908F0C0BD9DB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8-48DD-4D49-B719-1F10BD682321}"/>
                </c:ext>
              </c:extLst>
            </c:dLbl>
            <c:dLbl>
              <c:idx val="40"/>
              <c:tx>
                <c:rich>
                  <a:bodyPr/>
                  <a:lstStyle/>
                  <a:p>
                    <a:fld id="{7F3DD3AA-F506-480A-99F4-C6C78696487A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9-48DD-4D49-B719-1F10BD682321}"/>
                </c:ext>
              </c:extLst>
            </c:dLbl>
            <c:dLbl>
              <c:idx val="41"/>
              <c:tx>
                <c:rich>
                  <a:bodyPr/>
                  <a:lstStyle/>
                  <a:p>
                    <a:fld id="{21F1D1C9-C0D7-4BED-B834-C3926CB92371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A-48DD-4D49-B719-1F10BD682321}"/>
                </c:ext>
              </c:extLst>
            </c:dLbl>
            <c:dLbl>
              <c:idx val="42"/>
              <c:tx>
                <c:rich>
                  <a:bodyPr/>
                  <a:lstStyle/>
                  <a:p>
                    <a:fld id="{511BCD84-0DA1-418D-A23E-907E5D7B09D7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B-48DD-4D49-B719-1F10BD682321}"/>
                </c:ext>
              </c:extLst>
            </c:dLbl>
            <c:dLbl>
              <c:idx val="43"/>
              <c:tx>
                <c:rich>
                  <a:bodyPr/>
                  <a:lstStyle/>
                  <a:p>
                    <a:fld id="{ED9A4EF6-18F6-4E13-9211-87A24949499F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C-48DD-4D49-B719-1F10BD682321}"/>
                </c:ext>
              </c:extLst>
            </c:dLbl>
            <c:dLbl>
              <c:idx val="44"/>
              <c:tx>
                <c:rich>
                  <a:bodyPr/>
                  <a:lstStyle/>
                  <a:p>
                    <a:fld id="{3ACCC40A-4555-432A-9A91-3E66801F0B15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D-48DD-4D49-B719-1F10BD682321}"/>
                </c:ext>
              </c:extLst>
            </c:dLbl>
            <c:dLbl>
              <c:idx val="45"/>
              <c:tx>
                <c:rich>
                  <a:bodyPr/>
                  <a:lstStyle/>
                  <a:p>
                    <a:fld id="{E810BC47-6C91-415F-8B4C-1697B99DE4FA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E-48DD-4D49-B719-1F10BD682321}"/>
                </c:ext>
              </c:extLst>
            </c:dLbl>
            <c:dLbl>
              <c:idx val="46"/>
              <c:tx>
                <c:rich>
                  <a:bodyPr/>
                  <a:lstStyle/>
                  <a:p>
                    <a:fld id="{8CD9FE24-BC25-4919-994B-74CA7E6BD6D0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F-48DD-4D49-B719-1F10BD682321}"/>
                </c:ext>
              </c:extLst>
            </c:dLbl>
            <c:dLbl>
              <c:idx val="47"/>
              <c:tx>
                <c:rich>
                  <a:bodyPr/>
                  <a:lstStyle/>
                  <a:p>
                    <a:fld id="{82B3EB32-504C-4389-9693-97657B3BB01D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30-48DD-4D49-B719-1F10BD682321}"/>
                </c:ext>
              </c:extLst>
            </c:dLbl>
            <c:dLbl>
              <c:idx val="48"/>
              <c:tx>
                <c:rich>
                  <a:bodyPr/>
                  <a:lstStyle/>
                  <a:p>
                    <a:fld id="{23710FEB-328C-4606-BCAC-06C64822BDA2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1-48DD-4D49-B719-1F10BD682321}"/>
                </c:ext>
              </c:extLst>
            </c:dLbl>
            <c:dLbl>
              <c:idx val="49"/>
              <c:tx>
                <c:rich>
                  <a:bodyPr/>
                  <a:lstStyle/>
                  <a:p>
                    <a:fld id="{FC85236D-5B56-4418-A18C-F4D4077C6716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32-48DD-4D49-B719-1F10BD682321}"/>
                </c:ext>
              </c:extLst>
            </c:dLbl>
            <c:dLbl>
              <c:idx val="50"/>
              <c:tx>
                <c:rich>
                  <a:bodyPr/>
                  <a:lstStyle/>
                  <a:p>
                    <a:fld id="{240E5959-ACA5-4A66-BDAC-27F4D3A90338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33-48DD-4D49-B719-1F10BD682321}"/>
                </c:ext>
              </c:extLst>
            </c:dLbl>
            <c:dLbl>
              <c:idx val="51"/>
              <c:tx>
                <c:rich>
                  <a:bodyPr/>
                  <a:lstStyle/>
                  <a:p>
                    <a:fld id="{2549ACDB-7C0C-4798-BDA4-8203BE3AAC0E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34-48DD-4D49-B719-1F10BD682321}"/>
                </c:ext>
              </c:extLst>
            </c:dLbl>
            <c:dLbl>
              <c:idx val="52"/>
              <c:tx>
                <c:rich>
                  <a:bodyPr/>
                  <a:lstStyle/>
                  <a:p>
                    <a:fld id="{76D27801-0275-448A-AD56-E658A9456095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35-48DD-4D49-B719-1F10BD682321}"/>
                </c:ext>
              </c:extLst>
            </c:dLbl>
            <c:dLbl>
              <c:idx val="53"/>
              <c:tx>
                <c:rich>
                  <a:bodyPr/>
                  <a:lstStyle/>
                  <a:p>
                    <a:fld id="{C8AF55EB-B509-4CD6-AE2C-CB9655D0D4E5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36-48DD-4D49-B719-1F10BD682321}"/>
                </c:ext>
              </c:extLst>
            </c:dLbl>
            <c:dLbl>
              <c:idx val="54"/>
              <c:tx>
                <c:rich>
                  <a:bodyPr/>
                  <a:lstStyle/>
                  <a:p>
                    <a:fld id="{99213640-30CD-4065-9901-9E4397B6612F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37-48DD-4D49-B719-1F10BD682321}"/>
                </c:ext>
              </c:extLst>
            </c:dLbl>
            <c:dLbl>
              <c:idx val="55"/>
              <c:tx>
                <c:rich>
                  <a:bodyPr/>
                  <a:lstStyle/>
                  <a:p>
                    <a:fld id="{9B9D6848-A514-4391-871E-B20C508D6993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38-48DD-4D49-B719-1F10BD682321}"/>
                </c:ext>
              </c:extLst>
            </c:dLbl>
            <c:dLbl>
              <c:idx val="56"/>
              <c:tx>
                <c:rich>
                  <a:bodyPr/>
                  <a:lstStyle/>
                  <a:p>
                    <a:fld id="{E772BD55-9792-4FF0-8732-7EC369434EA9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39-48DD-4D49-B719-1F10BD682321}"/>
                </c:ext>
              </c:extLst>
            </c:dLbl>
            <c:dLbl>
              <c:idx val="57"/>
              <c:tx>
                <c:rich>
                  <a:bodyPr/>
                  <a:lstStyle/>
                  <a:p>
                    <a:fld id="{513B9416-9CEC-4B7D-A41F-912C76A9F5A1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3A-48DD-4D49-B719-1F10BD682321}"/>
                </c:ext>
              </c:extLst>
            </c:dLbl>
            <c:dLbl>
              <c:idx val="58"/>
              <c:tx>
                <c:rich>
                  <a:bodyPr/>
                  <a:lstStyle/>
                  <a:p>
                    <a:fld id="{E83D6D88-4C80-4D97-B055-CD3CC7E89637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3B-48DD-4D49-B719-1F10BD682321}"/>
                </c:ext>
              </c:extLst>
            </c:dLbl>
            <c:dLbl>
              <c:idx val="59"/>
              <c:tx>
                <c:rich>
                  <a:bodyPr/>
                  <a:lstStyle/>
                  <a:p>
                    <a:fld id="{23A2D48E-49E5-4C7B-BAEA-FDA0748A7857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3C-48DD-4D49-B719-1F10BD682321}"/>
                </c:ext>
              </c:extLst>
            </c:dLbl>
            <c:dLbl>
              <c:idx val="60"/>
              <c:tx>
                <c:rich>
                  <a:bodyPr/>
                  <a:lstStyle/>
                  <a:p>
                    <a:fld id="{6E6284C9-8B10-419D-BBE5-F41F2DABEC66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3D-48DD-4D49-B719-1F10BD682321}"/>
                </c:ext>
              </c:extLst>
            </c:dLbl>
            <c:dLbl>
              <c:idx val="61"/>
              <c:tx>
                <c:rich>
                  <a:bodyPr/>
                  <a:lstStyle/>
                  <a:p>
                    <a:fld id="{5B927820-2902-4B8D-9989-A77DC64B50C7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3E-48DD-4D49-B719-1F10BD682321}"/>
                </c:ext>
              </c:extLst>
            </c:dLbl>
            <c:dLbl>
              <c:idx val="62"/>
              <c:tx>
                <c:rich>
                  <a:bodyPr/>
                  <a:lstStyle/>
                  <a:p>
                    <a:fld id="{9178F4E5-FAA1-4852-8EF3-9F78B5F1D37A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3F-48DD-4D49-B719-1F10BD682321}"/>
                </c:ext>
              </c:extLst>
            </c:dLbl>
            <c:dLbl>
              <c:idx val="63"/>
              <c:tx>
                <c:rich>
                  <a:bodyPr/>
                  <a:lstStyle/>
                  <a:p>
                    <a:fld id="{F7CDEAA8-1D48-45BC-9755-A3B52E62742B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40-48DD-4D49-B719-1F10BD682321}"/>
                </c:ext>
              </c:extLst>
            </c:dLbl>
            <c:dLbl>
              <c:idx val="64"/>
              <c:tx>
                <c:rich>
                  <a:bodyPr/>
                  <a:lstStyle/>
                  <a:p>
                    <a:fld id="{DD41CB7F-0910-40A2-8EB8-BB79B6F15942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1-48DD-4D49-B719-1F10BD682321}"/>
                </c:ext>
              </c:extLst>
            </c:dLbl>
            <c:dLbl>
              <c:idx val="65"/>
              <c:tx>
                <c:rich>
                  <a:bodyPr/>
                  <a:lstStyle/>
                  <a:p>
                    <a:fld id="{9A2C9DB7-A2FA-4066-B9F5-EFFA800FFF45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42-48DD-4D49-B719-1F10BD682321}"/>
                </c:ext>
              </c:extLst>
            </c:dLbl>
            <c:dLbl>
              <c:idx val="66"/>
              <c:tx>
                <c:rich>
                  <a:bodyPr/>
                  <a:lstStyle/>
                  <a:p>
                    <a:fld id="{608958D6-C4AC-4001-B44A-7E45225C2D83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43-48DD-4D49-B719-1F10BD682321}"/>
                </c:ext>
              </c:extLst>
            </c:dLbl>
            <c:dLbl>
              <c:idx val="67"/>
              <c:tx>
                <c:rich>
                  <a:bodyPr/>
                  <a:lstStyle/>
                  <a:p>
                    <a:fld id="{739F58BC-0B8A-4839-9453-2214277AF049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44-48DD-4D49-B719-1F10BD682321}"/>
                </c:ext>
              </c:extLst>
            </c:dLbl>
            <c:dLbl>
              <c:idx val="68"/>
              <c:tx>
                <c:rich>
                  <a:bodyPr/>
                  <a:lstStyle/>
                  <a:p>
                    <a:fld id="{1AACEC01-D235-4F87-AA8A-C37D63C11B3E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5-48DD-4D49-B719-1F10BD682321}"/>
                </c:ext>
              </c:extLst>
            </c:dLbl>
            <c:dLbl>
              <c:idx val="69"/>
              <c:tx>
                <c:rich>
                  <a:bodyPr/>
                  <a:lstStyle/>
                  <a:p>
                    <a:fld id="{3F059044-36D3-4776-910C-104AE35D94B5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46-48DD-4D49-B719-1F10BD682321}"/>
                </c:ext>
              </c:extLst>
            </c:dLbl>
            <c:dLbl>
              <c:idx val="70"/>
              <c:tx>
                <c:rich>
                  <a:bodyPr/>
                  <a:lstStyle/>
                  <a:p>
                    <a:fld id="{9567695B-505A-4F86-A7A5-E9CE873CC4F2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47-48DD-4D49-B719-1F10BD682321}"/>
                </c:ext>
              </c:extLst>
            </c:dLbl>
            <c:dLbl>
              <c:idx val="71"/>
              <c:tx>
                <c:rich>
                  <a:bodyPr/>
                  <a:lstStyle/>
                  <a:p>
                    <a:fld id="{69E32BFD-D8A1-4C60-AB67-DAA1C2CECC7A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8-48DD-4D49-B719-1F10BD682321}"/>
                </c:ext>
              </c:extLst>
            </c:dLbl>
            <c:dLbl>
              <c:idx val="72"/>
              <c:tx>
                <c:rich>
                  <a:bodyPr/>
                  <a:lstStyle/>
                  <a:p>
                    <a:fld id="{87FE52B9-BFA3-4429-A000-F721D03E2640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49-48DD-4D49-B719-1F10BD682321}"/>
                </c:ext>
              </c:extLst>
            </c:dLbl>
            <c:dLbl>
              <c:idx val="73"/>
              <c:tx>
                <c:rich>
                  <a:bodyPr/>
                  <a:lstStyle/>
                  <a:p>
                    <a:fld id="{379ECB03-28A7-41E8-9EF3-65C9AA71E087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A-48DD-4D49-B719-1F10BD682321}"/>
                </c:ext>
              </c:extLst>
            </c:dLbl>
            <c:dLbl>
              <c:idx val="74"/>
              <c:tx>
                <c:rich>
                  <a:bodyPr/>
                  <a:lstStyle/>
                  <a:p>
                    <a:fld id="{70791989-CADD-4AC7-97E3-D69CC0C4DDFE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4B-48DD-4D49-B719-1F10BD682321}"/>
                </c:ext>
              </c:extLst>
            </c:dLbl>
            <c:dLbl>
              <c:idx val="75"/>
              <c:tx>
                <c:rich>
                  <a:bodyPr/>
                  <a:lstStyle/>
                  <a:p>
                    <a:fld id="{5F7E6C5A-B798-42BC-9A1E-08C3E227D253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4C-48DD-4D49-B719-1F10BD682321}"/>
                </c:ext>
              </c:extLst>
            </c:dLbl>
            <c:dLbl>
              <c:idx val="76"/>
              <c:tx>
                <c:rich>
                  <a:bodyPr/>
                  <a:lstStyle/>
                  <a:p>
                    <a:fld id="{13F81F2F-A0E2-4239-81A7-AAAD387A76BF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4D-48DD-4D49-B719-1F10BD682321}"/>
                </c:ext>
              </c:extLst>
            </c:dLbl>
            <c:dLbl>
              <c:idx val="77"/>
              <c:tx>
                <c:rich>
                  <a:bodyPr/>
                  <a:lstStyle/>
                  <a:p>
                    <a:fld id="{CC68BF4F-6AEE-45A2-BA23-C88A2EFC3E57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4E-48DD-4D49-B719-1F10BD682321}"/>
                </c:ext>
              </c:extLst>
            </c:dLbl>
            <c:dLbl>
              <c:idx val="78"/>
              <c:tx>
                <c:rich>
                  <a:bodyPr/>
                  <a:lstStyle/>
                  <a:p>
                    <a:fld id="{2382E8EF-B456-417A-B045-EAA41480A426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4F-48DD-4D49-B719-1F10BD682321}"/>
                </c:ext>
              </c:extLst>
            </c:dLbl>
            <c:dLbl>
              <c:idx val="79"/>
              <c:tx>
                <c:rich>
                  <a:bodyPr/>
                  <a:lstStyle/>
                  <a:p>
                    <a:fld id="{7E9D91AF-CD17-4293-9F9C-BAA732B016F5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50-48DD-4D49-B719-1F10BD682321}"/>
                </c:ext>
              </c:extLst>
            </c:dLbl>
            <c:dLbl>
              <c:idx val="80"/>
              <c:tx>
                <c:rich>
                  <a:bodyPr/>
                  <a:lstStyle/>
                  <a:p>
                    <a:fld id="{1E9E6ECA-1D8D-4A83-A085-4A2AF8E15DB1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51-48DD-4D49-B719-1F10BD682321}"/>
                </c:ext>
              </c:extLst>
            </c:dLbl>
            <c:dLbl>
              <c:idx val="81"/>
              <c:tx>
                <c:rich>
                  <a:bodyPr/>
                  <a:lstStyle/>
                  <a:p>
                    <a:fld id="{070A1079-48AC-4C97-BAB2-6EA473357EB0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52-48DD-4D49-B719-1F10BD682321}"/>
                </c:ext>
              </c:extLst>
            </c:dLbl>
            <c:dLbl>
              <c:idx val="82"/>
              <c:tx>
                <c:rich>
                  <a:bodyPr/>
                  <a:lstStyle/>
                  <a:p>
                    <a:fld id="{0BDAB97F-6077-41CB-BF2B-E7CF39550426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53-48DD-4D49-B719-1F10BD682321}"/>
                </c:ext>
              </c:extLst>
            </c:dLbl>
            <c:dLbl>
              <c:idx val="83"/>
              <c:tx>
                <c:rich>
                  <a:bodyPr/>
                  <a:lstStyle/>
                  <a:p>
                    <a:fld id="{801947C6-A363-4DAE-BEA5-C998495E7BF3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54-48DD-4D49-B719-1F10BD682321}"/>
                </c:ext>
              </c:extLst>
            </c:dLbl>
            <c:dLbl>
              <c:idx val="84"/>
              <c:tx>
                <c:rich>
                  <a:bodyPr/>
                  <a:lstStyle/>
                  <a:p>
                    <a:fld id="{36C5142E-408C-4185-AD00-E71802213CDC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55-48DD-4D49-B719-1F10BD682321}"/>
                </c:ext>
              </c:extLst>
            </c:dLbl>
            <c:dLbl>
              <c:idx val="85"/>
              <c:tx>
                <c:rich>
                  <a:bodyPr/>
                  <a:lstStyle/>
                  <a:p>
                    <a:fld id="{F443A62F-6D69-4355-8861-6017068E0655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56-48DD-4D49-B719-1F10BD682321}"/>
                </c:ext>
              </c:extLst>
            </c:dLbl>
            <c:dLbl>
              <c:idx val="86"/>
              <c:tx>
                <c:rich>
                  <a:bodyPr/>
                  <a:lstStyle/>
                  <a:p>
                    <a:fld id="{7C04A83F-52C5-4D23-BBD3-8D966454C3EE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57-48DD-4D49-B719-1F10BD682321}"/>
                </c:ext>
              </c:extLst>
            </c:dLbl>
            <c:dLbl>
              <c:idx val="87"/>
              <c:tx>
                <c:rich>
                  <a:bodyPr/>
                  <a:lstStyle/>
                  <a:p>
                    <a:fld id="{4C053A94-70B9-4227-B6F5-D2FCB8A22BCA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58-48DD-4D49-B719-1F10BD682321}"/>
                </c:ext>
              </c:extLst>
            </c:dLbl>
            <c:dLbl>
              <c:idx val="88"/>
              <c:tx>
                <c:rich>
                  <a:bodyPr/>
                  <a:lstStyle/>
                  <a:p>
                    <a:fld id="{09577659-9A84-43CB-B36A-59ABC6BFAAD2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59-48DD-4D49-B719-1F10BD682321}"/>
                </c:ext>
              </c:extLst>
            </c:dLbl>
            <c:dLbl>
              <c:idx val="89"/>
              <c:tx>
                <c:rich>
                  <a:bodyPr/>
                  <a:lstStyle/>
                  <a:p>
                    <a:fld id="{D154C215-BC06-4512-BE49-27C2DDE20ED0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5A-48DD-4D49-B719-1F10BD682321}"/>
                </c:ext>
              </c:extLst>
            </c:dLbl>
            <c:dLbl>
              <c:idx val="90"/>
              <c:tx>
                <c:rich>
                  <a:bodyPr/>
                  <a:lstStyle/>
                  <a:p>
                    <a:fld id="{C3909A1D-30A2-4EA0-B816-4779AB491B60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5B-48DD-4D49-B719-1F10BD682321}"/>
                </c:ext>
              </c:extLst>
            </c:dLbl>
            <c:dLbl>
              <c:idx val="91"/>
              <c:tx>
                <c:rich>
                  <a:bodyPr/>
                  <a:lstStyle/>
                  <a:p>
                    <a:fld id="{957BDFED-6149-4560-8368-384BA4F2624D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C-48DD-4D49-B719-1F10BD682321}"/>
                </c:ext>
              </c:extLst>
            </c:dLbl>
            <c:dLbl>
              <c:idx val="92"/>
              <c:tx>
                <c:rich>
                  <a:bodyPr/>
                  <a:lstStyle/>
                  <a:p>
                    <a:fld id="{B1F5060D-1D49-4318-B741-CBC9DDCEA7E7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5D-48DD-4D49-B719-1F10BD682321}"/>
                </c:ext>
              </c:extLst>
            </c:dLbl>
            <c:dLbl>
              <c:idx val="93"/>
              <c:tx>
                <c:rich>
                  <a:bodyPr/>
                  <a:lstStyle/>
                  <a:p>
                    <a:fld id="{EE3539D1-6A1B-4A90-92D0-EF7518E17C16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5E-48DD-4D49-B719-1F10BD682321}"/>
                </c:ext>
              </c:extLst>
            </c:dLbl>
            <c:dLbl>
              <c:idx val="94"/>
              <c:tx>
                <c:rich>
                  <a:bodyPr/>
                  <a:lstStyle/>
                  <a:p>
                    <a:fld id="{13CFC02E-BC5D-4C6B-AEFB-25B7667D36F0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5F-48DD-4D49-B719-1F10BD682321}"/>
                </c:ext>
              </c:extLst>
            </c:dLbl>
            <c:dLbl>
              <c:idx val="95"/>
              <c:tx>
                <c:rich>
                  <a:bodyPr/>
                  <a:lstStyle/>
                  <a:p>
                    <a:fld id="{D1BAAB84-B4DA-4F41-B11D-8C8F7DC5A543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60-48DD-4D49-B719-1F10BD682321}"/>
                </c:ext>
              </c:extLst>
            </c:dLbl>
            <c:dLbl>
              <c:idx val="96"/>
              <c:tx>
                <c:rich>
                  <a:bodyPr/>
                  <a:lstStyle/>
                  <a:p>
                    <a:fld id="{31A08EFC-8E28-4B37-B67B-284AA175E422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61-48DD-4D49-B719-1F10BD682321}"/>
                </c:ext>
              </c:extLst>
            </c:dLbl>
            <c:dLbl>
              <c:idx val="97"/>
              <c:tx>
                <c:rich>
                  <a:bodyPr/>
                  <a:lstStyle/>
                  <a:p>
                    <a:fld id="{335DED86-DF57-42FF-9CE8-CC2BB4C62184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62-48DD-4D49-B719-1F10BD68232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All!$AP$2:$AP$99</c:f>
              <c:numCache>
                <c:formatCode>0.00</c:formatCode>
                <c:ptCount val="98"/>
                <c:pt idx="0">
                  <c:v>0.14180790960451978</c:v>
                </c:pt>
                <c:pt idx="1">
                  <c:v>0.17796610169491528</c:v>
                </c:pt>
                <c:pt idx="2">
                  <c:v>0.26440677966101694</c:v>
                </c:pt>
                <c:pt idx="3">
                  <c:v>0.50903954802259888</c:v>
                </c:pt>
                <c:pt idx="4">
                  <c:v>0.15405183939276318</c:v>
                </c:pt>
                <c:pt idx="5">
                  <c:v>0.19956441109242251</c:v>
                </c:pt>
                <c:pt idx="6">
                  <c:v>0.29849915901151508</c:v>
                </c:pt>
                <c:pt idx="7">
                  <c:v>0.59078362875749346</c:v>
                </c:pt>
                <c:pt idx="8">
                  <c:v>0.17229138543072847</c:v>
                </c:pt>
                <c:pt idx="9">
                  <c:v>0.22444877756112191</c:v>
                </c:pt>
                <c:pt idx="10">
                  <c:v>0.33554322283885807</c:v>
                </c:pt>
                <c:pt idx="11">
                  <c:v>0.66487175641217933</c:v>
                </c:pt>
                <c:pt idx="12">
                  <c:v>0.20931292145070163</c:v>
                </c:pt>
                <c:pt idx="13">
                  <c:v>0.27324585383634042</c:v>
                </c:pt>
                <c:pt idx="14">
                  <c:v>0.40845635137597958</c:v>
                </c:pt>
                <c:pt idx="15">
                  <c:v>0.80843812648077262</c:v>
                </c:pt>
                <c:pt idx="16">
                  <c:v>0.25819209039548024</c:v>
                </c:pt>
                <c:pt idx="17">
                  <c:v>0.33728813559322035</c:v>
                </c:pt>
                <c:pt idx="18">
                  <c:v>0.50564971751412435</c:v>
                </c:pt>
                <c:pt idx="19">
                  <c:v>1</c:v>
                </c:pt>
                <c:pt idx="20">
                  <c:v>0.35125834617360041</c:v>
                </c:pt>
                <c:pt idx="21">
                  <c:v>0.45855161787365173</c:v>
                </c:pt>
                <c:pt idx="22">
                  <c:v>0.68726245505906525</c:v>
                </c:pt>
                <c:pt idx="23">
                  <c:v>1.3592706728299948</c:v>
                </c:pt>
                <c:pt idx="24">
                  <c:v>0.52517941670484036</c:v>
                </c:pt>
                <c:pt idx="25">
                  <c:v>0.68460833715071001</c:v>
                </c:pt>
                <c:pt idx="26">
                  <c:v>1.0271949916017711</c:v>
                </c:pt>
                <c:pt idx="27">
                  <c:v>2.0300961978928078</c:v>
                </c:pt>
                <c:pt idx="28">
                  <c:v>1.0392655367231638</c:v>
                </c:pt>
                <c:pt idx="29">
                  <c:v>1.3423728813559321</c:v>
                </c:pt>
                <c:pt idx="30">
                  <c:v>1.9875706214689266</c:v>
                </c:pt>
                <c:pt idx="31">
                  <c:v>3.8881355932203392</c:v>
                </c:pt>
                <c:pt idx="32">
                  <c:v>0.40198671385112067</c:v>
                </c:pt>
                <c:pt idx="33">
                  <c:v>0.48192090395480225</c:v>
                </c:pt>
                <c:pt idx="34">
                  <c:v>0.66240369799691834</c:v>
                </c:pt>
                <c:pt idx="35">
                  <c:v>1.2129943502824858</c:v>
                </c:pt>
                <c:pt idx="36">
                  <c:v>0.30866865053693882</c:v>
                </c:pt>
                <c:pt idx="37">
                  <c:v>0.40251865269331966</c:v>
                </c:pt>
                <c:pt idx="38">
                  <c:v>0.5941734592659681</c:v>
                </c:pt>
                <c:pt idx="39">
                  <c:v>1.1832621727692243</c:v>
                </c:pt>
                <c:pt idx="40">
                  <c:v>0.35136243187840605</c:v>
                </c:pt>
                <c:pt idx="41">
                  <c:v>0.45793710314484271</c:v>
                </c:pt>
                <c:pt idx="42">
                  <c:v>0.67617119144042792</c:v>
                </c:pt>
                <c:pt idx="43">
                  <c:v>1.3410429478526074</c:v>
                </c:pt>
                <c:pt idx="44">
                  <c:v>0.42258064516129029</c:v>
                </c:pt>
                <c:pt idx="45">
                  <c:v>0.55383634044104246</c:v>
                </c:pt>
                <c:pt idx="46">
                  <c:v>0.82764716602879529</c:v>
                </c:pt>
                <c:pt idx="47">
                  <c:v>1.4535994168033533</c:v>
                </c:pt>
                <c:pt idx="48">
                  <c:v>0.52146892655367227</c:v>
                </c:pt>
                <c:pt idx="49">
                  <c:v>0.68079096045197751</c:v>
                </c:pt>
                <c:pt idx="50">
                  <c:v>1.0146892655367232</c:v>
                </c:pt>
                <c:pt idx="51">
                  <c:v>2.014689265536723</c:v>
                </c:pt>
                <c:pt idx="52">
                  <c:v>0.62398561890087312</c:v>
                </c:pt>
                <c:pt idx="53">
                  <c:v>0.9227529532614277</c:v>
                </c:pt>
                <c:pt idx="54">
                  <c:v>1.373959938366718</c:v>
                </c:pt>
                <c:pt idx="55">
                  <c:v>2.7321006676938877</c:v>
                </c:pt>
                <c:pt idx="56">
                  <c:v>1.0706978164605281</c:v>
                </c:pt>
                <c:pt idx="57">
                  <c:v>1.3929454878607421</c:v>
                </c:pt>
                <c:pt idx="58">
                  <c:v>2.0651244464803784</c:v>
                </c:pt>
                <c:pt idx="59">
                  <c:v>4.061887311039853</c:v>
                </c:pt>
                <c:pt idx="60">
                  <c:v>2.0158192090395479</c:v>
                </c:pt>
                <c:pt idx="61">
                  <c:v>2.6175141242937854</c:v>
                </c:pt>
                <c:pt idx="62">
                  <c:v>3.8802259887005648</c:v>
                </c:pt>
                <c:pt idx="63">
                  <c:v>7.6728813559322031</c:v>
                </c:pt>
                <c:pt idx="64">
                  <c:v>0.25819209039548024</c:v>
                </c:pt>
                <c:pt idx="65">
                  <c:v>0.33728813559322035</c:v>
                </c:pt>
                <c:pt idx="66">
                  <c:v>0.50564971751412435</c:v>
                </c:pt>
                <c:pt idx="67">
                  <c:v>1</c:v>
                </c:pt>
                <c:pt idx="68">
                  <c:v>0.21949152542372879</c:v>
                </c:pt>
                <c:pt idx="69">
                  <c:v>0.24293785310734464</c:v>
                </c:pt>
                <c:pt idx="70">
                  <c:v>0.29322033898305089</c:v>
                </c:pt>
                <c:pt idx="71">
                  <c:v>0.43220338983050849</c:v>
                </c:pt>
                <c:pt idx="72">
                  <c:v>0.33587570621468926</c:v>
                </c:pt>
                <c:pt idx="73">
                  <c:v>0.35932203389830508</c:v>
                </c:pt>
                <c:pt idx="74">
                  <c:v>0.41073446327683616</c:v>
                </c:pt>
                <c:pt idx="75">
                  <c:v>0.54915254237288136</c:v>
                </c:pt>
                <c:pt idx="76">
                  <c:v>1.1310734463276835</c:v>
                </c:pt>
                <c:pt idx="77">
                  <c:v>1.1545197740112993</c:v>
                </c:pt>
                <c:pt idx="78">
                  <c:v>1.2048022598870056</c:v>
                </c:pt>
                <c:pt idx="79">
                  <c:v>1.3443502824858757</c:v>
                </c:pt>
                <c:pt idx="80">
                  <c:v>0.64689265536723162</c:v>
                </c:pt>
                <c:pt idx="81">
                  <c:v>0.50734463276836161</c:v>
                </c:pt>
                <c:pt idx="82">
                  <c:v>0.51525423728813569</c:v>
                </c:pt>
                <c:pt idx="83">
                  <c:v>0.76666666666666672</c:v>
                </c:pt>
                <c:pt idx="84">
                  <c:v>0.67909604519774014</c:v>
                </c:pt>
                <c:pt idx="85">
                  <c:v>0.77231638418079096</c:v>
                </c:pt>
                <c:pt idx="86">
                  <c:v>1.0494732020155748</c:v>
                </c:pt>
                <c:pt idx="87">
                  <c:v>1.0411055122919528</c:v>
                </c:pt>
                <c:pt idx="88">
                  <c:v>1.3023362345396241</c:v>
                </c:pt>
                <c:pt idx="89">
                  <c:v>0.62090395480225991</c:v>
                </c:pt>
                <c:pt idx="90">
                  <c:v>0.49322033898305084</c:v>
                </c:pt>
                <c:pt idx="91">
                  <c:v>0.50282485875706207</c:v>
                </c:pt>
                <c:pt idx="92">
                  <c:v>0.74237288135593216</c:v>
                </c:pt>
                <c:pt idx="93">
                  <c:v>0.66497175141242937</c:v>
                </c:pt>
                <c:pt idx="94">
                  <c:v>0.75988700564971745</c:v>
                </c:pt>
                <c:pt idx="95">
                  <c:v>1.0234845014506031</c:v>
                </c:pt>
                <c:pt idx="96">
                  <c:v>1.026981218506642</c:v>
                </c:pt>
                <c:pt idx="97">
                  <c:v>1.2899068560085509</c:v>
                </c:pt>
              </c:numCache>
            </c:numRef>
          </c:xVal>
          <c:yVal>
            <c:numRef>
              <c:f>All!$AQ$2:$AQ$99</c:f>
              <c:numCache>
                <c:formatCode>0.00</c:formatCode>
                <c:ptCount val="98"/>
                <c:pt idx="0">
                  <c:v>5.4919336543573283E-2</c:v>
                </c:pt>
                <c:pt idx="1">
                  <c:v>2.1981228442762592E-2</c:v>
                </c:pt>
                <c:pt idx="2">
                  <c:v>5.5634849069835096E-2</c:v>
                </c:pt>
                <c:pt idx="3">
                  <c:v>0.21445446892556319</c:v>
                </c:pt>
                <c:pt idx="4">
                  <c:v>0.10097072911803208</c:v>
                </c:pt>
                <c:pt idx="5">
                  <c:v>0.11386011388662604</c:v>
                </c:pt>
                <c:pt idx="6">
                  <c:v>0.17636900278324208</c:v>
                </c:pt>
                <c:pt idx="7">
                  <c:v>0.50038303776856152</c:v>
                </c:pt>
                <c:pt idx="8">
                  <c:v>0.19649411230317668</c:v>
                </c:pt>
                <c:pt idx="9">
                  <c:v>0.34308241185298183</c:v>
                </c:pt>
                <c:pt idx="10">
                  <c:v>0.394362221589526</c:v>
                </c:pt>
                <c:pt idx="11">
                  <c:v>0.5990185639129959</c:v>
                </c:pt>
                <c:pt idx="12">
                  <c:v>0.22561508753094792</c:v>
                </c:pt>
                <c:pt idx="13">
                  <c:v>0.24624419031370395</c:v>
                </c:pt>
                <c:pt idx="14">
                  <c:v>0.31900590039861071</c:v>
                </c:pt>
                <c:pt idx="15">
                  <c:v>0.87646342977335312</c:v>
                </c:pt>
                <c:pt idx="16">
                  <c:v>0.38292634688918653</c:v>
                </c:pt>
                <c:pt idx="17">
                  <c:v>0.39144928810668655</c:v>
                </c:pt>
                <c:pt idx="18">
                  <c:v>0.58075684182301079</c:v>
                </c:pt>
                <c:pt idx="19">
                  <c:v>1.0003886171233571</c:v>
                </c:pt>
                <c:pt idx="20">
                  <c:v>0.36473980006043433</c:v>
                </c:pt>
                <c:pt idx="21">
                  <c:v>0.40421227004474503</c:v>
                </c:pt>
                <c:pt idx="22">
                  <c:v>0.69118172904729003</c:v>
                </c:pt>
                <c:pt idx="23">
                  <c:v>1.1254797946010284</c:v>
                </c:pt>
                <c:pt idx="24">
                  <c:v>0.83090194914150883</c:v>
                </c:pt>
                <c:pt idx="25">
                  <c:v>0.72660162217889035</c:v>
                </c:pt>
                <c:pt idx="26">
                  <c:v>1.0541972382664098</c:v>
                </c:pt>
                <c:pt idx="27">
                  <c:v>1.7395202559674821</c:v>
                </c:pt>
                <c:pt idx="28">
                  <c:v>1.0932151781672819</c:v>
                </c:pt>
                <c:pt idx="29">
                  <c:v>1.0096549427887469</c:v>
                </c:pt>
                <c:pt idx="30">
                  <c:v>1.4068375533688375</c:v>
                </c:pt>
                <c:pt idx="31">
                  <c:v>2.38834278078405</c:v>
                </c:pt>
                <c:pt idx="32">
                  <c:v>8.7414548880305767E-2</c:v>
                </c:pt>
                <c:pt idx="33">
                  <c:v>0.12220591877707156</c:v>
                </c:pt>
                <c:pt idx="34">
                  <c:v>0.15613390863321164</c:v>
                </c:pt>
                <c:pt idx="35">
                  <c:v>0.69595859097133694</c:v>
                </c:pt>
                <c:pt idx="36">
                  <c:v>0.17713223462217267</c:v>
                </c:pt>
                <c:pt idx="37">
                  <c:v>0.23661820377166376</c:v>
                </c:pt>
                <c:pt idx="38">
                  <c:v>0.29153130260096022</c:v>
                </c:pt>
                <c:pt idx="39">
                  <c:v>0.72546758387813803</c:v>
                </c:pt>
                <c:pt idx="40">
                  <c:v>0.23814947969337186</c:v>
                </c:pt>
                <c:pt idx="41">
                  <c:v>0.39559768026089365</c:v>
                </c:pt>
                <c:pt idx="42">
                  <c:v>0.30163392524529992</c:v>
                </c:pt>
                <c:pt idx="43">
                  <c:v>4.3463851841285743</c:v>
                </c:pt>
                <c:pt idx="44">
                  <c:v>0.34298493208553449</c:v>
                </c:pt>
                <c:pt idx="45">
                  <c:v>0.33579772329421076</c:v>
                </c:pt>
                <c:pt idx="46">
                  <c:v>0.6119354365919708</c:v>
                </c:pt>
                <c:pt idx="47">
                  <c:v>5.9165776385538011</c:v>
                </c:pt>
                <c:pt idx="48">
                  <c:v>0.26550570801753393</c:v>
                </c:pt>
                <c:pt idx="49">
                  <c:v>0.33796934348359303</c:v>
                </c:pt>
                <c:pt idx="50">
                  <c:v>0.73867341140404652</c:v>
                </c:pt>
                <c:pt idx="51">
                  <c:v>1.6484338127078384</c:v>
                </c:pt>
                <c:pt idx="52">
                  <c:v>0.55303735357766326</c:v>
                </c:pt>
                <c:pt idx="53">
                  <c:v>0.96647824099660484</c:v>
                </c:pt>
                <c:pt idx="54">
                  <c:v>1.3662692945563597</c:v>
                </c:pt>
                <c:pt idx="55">
                  <c:v>1.5047206542797886</c:v>
                </c:pt>
                <c:pt idx="56">
                  <c:v>0.42765451570988899</c:v>
                </c:pt>
                <c:pt idx="57">
                  <c:v>0.86837091935540134</c:v>
                </c:pt>
                <c:pt idx="58">
                  <c:v>0.8457703656151554</c:v>
                </c:pt>
                <c:pt idx="59">
                  <c:v>3.1852948398516947</c:v>
                </c:pt>
                <c:pt idx="60">
                  <c:v>2.1888024179271173</c:v>
                </c:pt>
                <c:pt idx="61">
                  <c:v>2.6719034779906123</c:v>
                </c:pt>
                <c:pt idx="62">
                  <c:v>3.0847228667984488</c:v>
                </c:pt>
                <c:pt idx="63">
                  <c:v>4.5755207088371899</c:v>
                </c:pt>
                <c:pt idx="64">
                  <c:v>0.36857837286299516</c:v>
                </c:pt>
                <c:pt idx="65">
                  <c:v>0.41515938725343943</c:v>
                </c:pt>
                <c:pt idx="66">
                  <c:v>0.52242285942081579</c:v>
                </c:pt>
                <c:pt idx="67">
                  <c:v>0.7468265409095699</c:v>
                </c:pt>
                <c:pt idx="68">
                  <c:v>0.24350639496692114</c:v>
                </c:pt>
                <c:pt idx="69">
                  <c:v>0.37974671019319717</c:v>
                </c:pt>
                <c:pt idx="70">
                  <c:v>0.45248417836078109</c:v>
                </c:pt>
                <c:pt idx="71">
                  <c:v>1.2564168864020049</c:v>
                </c:pt>
                <c:pt idx="72">
                  <c:v>0.65788881149456413</c:v>
                </c:pt>
                <c:pt idx="73">
                  <c:v>0.51176600312165177</c:v>
                </c:pt>
                <c:pt idx="74">
                  <c:v>0.50074441042909523</c:v>
                </c:pt>
                <c:pt idx="75">
                  <c:v>1.2111623222303056</c:v>
                </c:pt>
                <c:pt idx="76">
                  <c:v>0.63444164857932617</c:v>
                </c:pt>
                <c:pt idx="77">
                  <c:v>0.70225721842599986</c:v>
                </c:pt>
                <c:pt idx="78">
                  <c:v>0.8626565957569281</c:v>
                </c:pt>
                <c:pt idx="79">
                  <c:v>1.6870769052083281</c:v>
                </c:pt>
                <c:pt idx="80">
                  <c:v>0.69744845641506814</c:v>
                </c:pt>
                <c:pt idx="81">
                  <c:v>0.38563789977442092</c:v>
                </c:pt>
                <c:pt idx="82">
                  <c:v>0.50264167633388057</c:v>
                </c:pt>
                <c:pt idx="83">
                  <c:v>0.74279443141996104</c:v>
                </c:pt>
                <c:pt idx="84">
                  <c:v>0.52593593504233294</c:v>
                </c:pt>
                <c:pt idx="85">
                  <c:v>0.64786370060253218</c:v>
                </c:pt>
                <c:pt idx="86">
                  <c:v>0.90287481254028212</c:v>
                </c:pt>
                <c:pt idx="87">
                  <c:v>0.65678043768263339</c:v>
                </c:pt>
                <c:pt idx="88">
                  <c:v>0.64645827094361885</c:v>
                </c:pt>
                <c:pt idx="89">
                  <c:v>0.40857728323917591</c:v>
                </c:pt>
                <c:pt idx="90">
                  <c:v>0.253557401461523</c:v>
                </c:pt>
                <c:pt idx="91">
                  <c:v>0.39649572357469737</c:v>
                </c:pt>
                <c:pt idx="92">
                  <c:v>0.45720870320092077</c:v>
                </c:pt>
                <c:pt idx="93">
                  <c:v>0.33985641721121163</c:v>
                </c:pt>
                <c:pt idx="94">
                  <c:v>0.57295510463027766</c:v>
                </c:pt>
                <c:pt idx="95">
                  <c:v>0.74812528822552582</c:v>
                </c:pt>
                <c:pt idx="96">
                  <c:v>0.69154327976264873</c:v>
                </c:pt>
                <c:pt idx="97">
                  <c:v>0.61481861753332756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All!$AS$2:$AS$99</c15:f>
                <c15:dlblRangeCache>
                  <c:ptCount val="98"/>
                  <c:pt idx="10">
                    <c:v>1MO</c:v>
                  </c:pt>
                  <c:pt idx="14">
                    <c:v>1MO</c:v>
                  </c:pt>
                  <c:pt idx="16">
                    <c:v>1M</c:v>
                  </c:pt>
                  <c:pt idx="44">
                    <c:v>2M</c:v>
                  </c:pt>
                  <c:pt idx="48">
                    <c:v>2M</c:v>
                  </c:pt>
                  <c:pt idx="64">
                    <c:v>3M</c:v>
                  </c:pt>
                  <c:pt idx="68">
                    <c:v>4M</c:v>
                  </c:pt>
                  <c:pt idx="71">
                    <c:v>4M</c:v>
                  </c:pt>
                  <c:pt idx="73">
                    <c:v>4T</c:v>
                  </c:pt>
                  <c:pt idx="91">
                    <c:v>5MO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48DD-4D49-B719-1F10BD6823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59510719"/>
        <c:axId val="1059511199"/>
      </c:scatterChart>
      <c:valAx>
        <c:axId val="1059510719"/>
        <c:scaling>
          <c:logBase val="2"/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59511199"/>
        <c:crosses val="autoZero"/>
        <c:crossBetween val="midCat"/>
      </c:valAx>
      <c:valAx>
        <c:axId val="1059511199"/>
        <c:scaling>
          <c:logBase val="2"/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5951071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12700" cap="flat" cmpd="sng" algn="ctr">
      <a:solidFill>
        <a:schemeClr val="dk1"/>
      </a:solidFill>
      <a:prstDash val="solid"/>
      <a:miter lim="800000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tx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1.9886252255921041E-2"/>
                  <c:y val="2.5021586367583701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'Processing Time'!$G$2:$G$11</c:f>
              <c:numCache>
                <c:formatCode>0.0</c:formatCode>
                <c:ptCount val="10"/>
                <c:pt idx="0">
                  <c:v>3</c:v>
                </c:pt>
                <c:pt idx="1">
                  <c:v>3.5</c:v>
                </c:pt>
                <c:pt idx="2">
                  <c:v>4</c:v>
                </c:pt>
                <c:pt idx="3">
                  <c:v>4</c:v>
                </c:pt>
                <c:pt idx="4">
                  <c:v>5</c:v>
                </c:pt>
                <c:pt idx="5">
                  <c:v>5</c:v>
                </c:pt>
                <c:pt idx="6">
                  <c:v>5.5</c:v>
                </c:pt>
                <c:pt idx="7">
                  <c:v>7</c:v>
                </c:pt>
                <c:pt idx="8">
                  <c:v>9</c:v>
                </c:pt>
                <c:pt idx="9">
                  <c:v>11.5</c:v>
                </c:pt>
              </c:numCache>
            </c:numRef>
          </c:xVal>
          <c:yVal>
            <c:numRef>
              <c:f>'Processing Time'!$H$2:$H$11</c:f>
              <c:numCache>
                <c:formatCode>0.00</c:formatCode>
                <c:ptCount val="10"/>
                <c:pt idx="0">
                  <c:v>0.19774011299435029</c:v>
                </c:pt>
                <c:pt idx="1">
                  <c:v>0.2344632768361582</c:v>
                </c:pt>
                <c:pt idx="2">
                  <c:v>0.4096045197740113</c:v>
                </c:pt>
                <c:pt idx="3">
                  <c:v>0.72598870056497178</c:v>
                </c:pt>
                <c:pt idx="4">
                  <c:v>1</c:v>
                </c:pt>
                <c:pt idx="5">
                  <c:v>1.3954802259887005</c:v>
                </c:pt>
                <c:pt idx="6">
                  <c:v>1.7740112994350283</c:v>
                </c:pt>
                <c:pt idx="7">
                  <c:v>2.4378531073446328</c:v>
                </c:pt>
                <c:pt idx="8">
                  <c:v>4.4406779661016946</c:v>
                </c:pt>
                <c:pt idx="9">
                  <c:v>8.3644067796610173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48B-4445-95C2-224A25FCBD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50641215"/>
        <c:axId val="450634015"/>
      </c:scatterChart>
      <c:valAx>
        <c:axId val="450641215"/>
        <c:scaling>
          <c:orientation val="minMax"/>
          <c:max val="12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Processing Time (Hours)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0634015"/>
        <c:crosses val="autoZero"/>
        <c:crossBetween val="midCat"/>
        <c:majorUnit val="1"/>
      </c:valAx>
      <c:valAx>
        <c:axId val="450634015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Processing Cost=NoI_i/NOI_ref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064121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4535</xdr:colOff>
      <xdr:row>101</xdr:row>
      <xdr:rowOff>2722</xdr:rowOff>
    </xdr:from>
    <xdr:to>
      <xdr:col>17</xdr:col>
      <xdr:colOff>263072</xdr:colOff>
      <xdr:row>121</xdr:row>
      <xdr:rowOff>72572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4DAF8E69-BD2F-3F1F-90DF-0DDA85EE02A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578827</xdr:colOff>
      <xdr:row>0</xdr:row>
      <xdr:rowOff>768351</xdr:rowOff>
    </xdr:from>
    <xdr:to>
      <xdr:col>16</xdr:col>
      <xdr:colOff>78153</xdr:colOff>
      <xdr:row>10</xdr:row>
      <xdr:rowOff>89389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FD92C383-081B-54E9-F171-96327C14BAB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E5F900-53DE-4454-A908-24449A8B6CAF}">
  <dimension ref="A1:AT105"/>
  <sheetViews>
    <sheetView tabSelected="1" topLeftCell="F91" zoomScale="70" zoomScaleNormal="70" workbookViewId="0">
      <selection activeCell="AC109" sqref="AC109"/>
    </sheetView>
  </sheetViews>
  <sheetFormatPr defaultRowHeight="17" x14ac:dyDescent="0.35"/>
  <cols>
    <col min="1" max="3" width="4.36328125" style="59" bestFit="1" customWidth="1"/>
    <col min="4" max="7" width="4.36328125" bestFit="1" customWidth="1"/>
    <col min="8" max="8" width="11.36328125" bestFit="1" customWidth="1"/>
    <col min="9" max="9" width="5" bestFit="1" customWidth="1"/>
    <col min="10" max="10" width="8.26953125" bestFit="1" customWidth="1"/>
    <col min="11" max="12" width="4.36328125" bestFit="1" customWidth="1"/>
    <col min="13" max="13" width="5.81640625" bestFit="1" customWidth="1"/>
    <col min="14" max="14" width="9.1796875" bestFit="1" customWidth="1"/>
    <col min="15" max="15" width="4.54296875" bestFit="1" customWidth="1"/>
    <col min="16" max="25" width="4.36328125" bestFit="1" customWidth="1"/>
    <col min="26" max="26" width="5" bestFit="1" customWidth="1"/>
    <col min="27" max="27" width="5.453125" bestFit="1" customWidth="1"/>
    <col min="28" max="30" width="4.54296875" bestFit="1" customWidth="1"/>
    <col min="31" max="35" width="4.36328125" bestFit="1" customWidth="1"/>
    <col min="36" max="36" width="5" style="3" bestFit="1" customWidth="1"/>
    <col min="37" max="37" width="4.36328125" bestFit="1" customWidth="1"/>
    <col min="38" max="39" width="4.36328125" customWidth="1"/>
    <col min="40" max="40" width="4.36328125" bestFit="1" customWidth="1"/>
    <col min="41" max="41" width="4.36328125" customWidth="1"/>
    <col min="42" max="42" width="4.36328125" bestFit="1" customWidth="1"/>
    <col min="43" max="43" width="4.08984375" bestFit="1" customWidth="1"/>
    <col min="44" max="44" width="4.36328125" style="1" bestFit="1" customWidth="1"/>
    <col min="45" max="45" width="4.90625" style="1" bestFit="1" customWidth="1"/>
    <col min="46" max="46" width="29.81640625" bestFit="1" customWidth="1"/>
  </cols>
  <sheetData>
    <row r="1" spans="1:46" ht="281" customHeight="1" thickBot="1" x14ac:dyDescent="0.4">
      <c r="A1" s="135" t="s">
        <v>49</v>
      </c>
      <c r="B1" s="136" t="s">
        <v>47</v>
      </c>
      <c r="C1" s="137" t="s">
        <v>48</v>
      </c>
      <c r="D1" s="138" t="s">
        <v>2</v>
      </c>
      <c r="E1" s="138" t="s">
        <v>3</v>
      </c>
      <c r="F1" s="138" t="s">
        <v>51</v>
      </c>
      <c r="G1" s="138" t="s">
        <v>50</v>
      </c>
      <c r="H1" s="139" t="s">
        <v>56</v>
      </c>
      <c r="I1" s="138" t="s">
        <v>4</v>
      </c>
      <c r="J1" s="138" t="s">
        <v>5</v>
      </c>
      <c r="K1" s="138" t="s">
        <v>6</v>
      </c>
      <c r="L1" s="138" t="s">
        <v>55</v>
      </c>
      <c r="M1" s="139" t="s">
        <v>1</v>
      </c>
      <c r="N1" s="139" t="s">
        <v>57</v>
      </c>
      <c r="O1" s="140" t="s">
        <v>0</v>
      </c>
      <c r="P1" s="138" t="s">
        <v>7</v>
      </c>
      <c r="Q1" s="138" t="s">
        <v>8</v>
      </c>
      <c r="R1" s="138" t="s">
        <v>9</v>
      </c>
      <c r="S1" s="138" t="s">
        <v>10</v>
      </c>
      <c r="T1" s="138" t="s">
        <v>11</v>
      </c>
      <c r="U1" s="138" t="s">
        <v>12</v>
      </c>
      <c r="V1" s="138" t="s">
        <v>13</v>
      </c>
      <c r="W1" s="138" t="s">
        <v>14</v>
      </c>
      <c r="X1" s="138" t="s">
        <v>15</v>
      </c>
      <c r="Y1" s="138" t="s">
        <v>16</v>
      </c>
      <c r="Z1" s="138" t="s">
        <v>17</v>
      </c>
      <c r="AA1" s="138" t="s">
        <v>18</v>
      </c>
      <c r="AB1" s="138" t="s">
        <v>19</v>
      </c>
      <c r="AC1" s="138" t="s">
        <v>20</v>
      </c>
      <c r="AD1" s="141" t="s">
        <v>46</v>
      </c>
      <c r="AE1" s="141" t="s">
        <v>45</v>
      </c>
      <c r="AF1" s="138" t="s">
        <v>52</v>
      </c>
      <c r="AG1" s="138" t="s">
        <v>62</v>
      </c>
      <c r="AH1" s="138" t="s">
        <v>53</v>
      </c>
      <c r="AI1" s="138" t="s">
        <v>54</v>
      </c>
      <c r="AJ1" s="138" t="s">
        <v>44</v>
      </c>
      <c r="AK1" s="138" t="s">
        <v>43</v>
      </c>
      <c r="AL1" s="138" t="s">
        <v>42</v>
      </c>
      <c r="AM1" s="138" t="s">
        <v>41</v>
      </c>
      <c r="AN1" s="138" t="s">
        <v>40</v>
      </c>
      <c r="AO1" s="138" t="s">
        <v>39</v>
      </c>
      <c r="AP1" s="138" t="s">
        <v>38</v>
      </c>
      <c r="AQ1" s="138" t="s">
        <v>37</v>
      </c>
      <c r="AR1" s="141" t="s">
        <v>36</v>
      </c>
      <c r="AS1" s="141" t="s">
        <v>35</v>
      </c>
      <c r="AT1" s="142" t="s">
        <v>58</v>
      </c>
    </row>
    <row r="2" spans="1:46" ht="15" thickBot="1" x14ac:dyDescent="0.4">
      <c r="A2" s="60">
        <v>1</v>
      </c>
      <c r="B2" s="61">
        <v>1</v>
      </c>
      <c r="C2" s="62">
        <v>1</v>
      </c>
      <c r="D2" s="63">
        <v>60</v>
      </c>
      <c r="E2" s="63">
        <v>20</v>
      </c>
      <c r="F2" s="126"/>
      <c r="G2" s="126"/>
      <c r="H2" s="126"/>
      <c r="I2" s="97">
        <v>74</v>
      </c>
      <c r="J2" s="65">
        <v>30177</v>
      </c>
      <c r="K2" s="127">
        <v>7</v>
      </c>
      <c r="L2" s="127">
        <v>17</v>
      </c>
      <c r="M2" s="66">
        <v>2.63</v>
      </c>
      <c r="N2" s="128">
        <v>92429</v>
      </c>
      <c r="O2" s="67">
        <v>0.23699999999999999</v>
      </c>
      <c r="P2" s="68">
        <v>0.57841900000000002</v>
      </c>
      <c r="Q2" s="68">
        <v>0.60672199999999998</v>
      </c>
      <c r="R2" s="68">
        <v>0.62559500000000001</v>
      </c>
      <c r="S2" s="68">
        <v>0.83826000000000001</v>
      </c>
      <c r="T2" s="68">
        <v>1.0459700000000001</v>
      </c>
      <c r="U2" s="68">
        <v>0.51406300000000005</v>
      </c>
      <c r="V2" s="68">
        <v>2.6866699999999999</v>
      </c>
      <c r="W2" s="68">
        <v>3.8110900000000001</v>
      </c>
      <c r="X2" s="68">
        <v>2.7353999999999998</v>
      </c>
      <c r="Y2" s="68">
        <v>4.6911399999999999</v>
      </c>
      <c r="Z2" s="68">
        <v>0.30399999999999999</v>
      </c>
      <c r="AA2" s="68">
        <v>0.3</v>
      </c>
      <c r="AB2" s="70">
        <f t="shared" ref="AB2:AB33" si="0">SQRT((AA2*M2)^2+Y2^2)</f>
        <v>4.7570280112271774</v>
      </c>
      <c r="AC2" s="70">
        <f t="shared" ref="AC2:AC33" si="1">SQRT((Z2*M2)^2+T2^2)</f>
        <v>1.3165430001712819</v>
      </c>
      <c r="AD2" s="72">
        <v>15</v>
      </c>
      <c r="AE2" s="129"/>
      <c r="AF2" s="71">
        <f t="shared" ref="AF2:AF33" si="2">100/(100-D2)</f>
        <v>2.5</v>
      </c>
      <c r="AG2" s="71">
        <f t="shared" ref="AG2:AG33" si="3">100/(100-E2)</f>
        <v>1.25</v>
      </c>
      <c r="AH2" s="130"/>
      <c r="AI2" s="130"/>
      <c r="AJ2" s="71">
        <f t="shared" ref="AJ2:AJ33" si="4">AF2*AG2</f>
        <v>3.125</v>
      </c>
      <c r="AK2" s="70">
        <f t="shared" ref="AK2:AK33" si="5">7.5/AD2*AG2/5</f>
        <v>0.125</v>
      </c>
      <c r="AL2" s="70">
        <f t="shared" ref="AL2:AL33" si="6">I2/354</f>
        <v>0.20903954802259886</v>
      </c>
      <c r="AM2" s="70">
        <f t="shared" ref="AM2:AM33" si="7">AC2/3.13</f>
        <v>0.42062076682788563</v>
      </c>
      <c r="AN2" s="74">
        <f t="shared" ref="AN2:AN33" si="8">AB2/3.75</f>
        <v>1.268540802993914</v>
      </c>
      <c r="AO2" s="74">
        <f t="shared" ref="AO2:AO33" si="9">J2/433158</f>
        <v>6.9667419278877457E-2</v>
      </c>
      <c r="AP2" s="70">
        <f t="shared" ref="AP2:AP33" si="10">(AK2+AL2/4)/1.25</f>
        <v>0.14180790960451978</v>
      </c>
      <c r="AQ2" s="70">
        <f>AO2/AN2</f>
        <v>5.4919336543573283E-2</v>
      </c>
      <c r="AR2" s="75">
        <v>0</v>
      </c>
      <c r="AS2" s="61"/>
      <c r="AT2" s="76" t="s">
        <v>28</v>
      </c>
    </row>
    <row r="3" spans="1:46" ht="15" thickBot="1" x14ac:dyDescent="0.4">
      <c r="A3" s="77">
        <v>2</v>
      </c>
      <c r="B3" s="55">
        <v>1</v>
      </c>
      <c r="C3" s="56">
        <v>2</v>
      </c>
      <c r="D3" s="2">
        <v>60</v>
      </c>
      <c r="E3" s="2">
        <v>40</v>
      </c>
      <c r="F3" s="4"/>
      <c r="G3" s="4"/>
      <c r="H3" s="13"/>
      <c r="I3" s="5">
        <v>79</v>
      </c>
      <c r="J3" s="15">
        <v>11463</v>
      </c>
      <c r="K3" s="38">
        <v>7</v>
      </c>
      <c r="L3" s="38">
        <v>15</v>
      </c>
      <c r="M3" s="39">
        <v>2.79</v>
      </c>
      <c r="N3" s="40">
        <v>40358</v>
      </c>
      <c r="O3" s="41">
        <v>0.34599999999999997</v>
      </c>
      <c r="P3" s="9">
        <v>1.31427</v>
      </c>
      <c r="Q3" s="9">
        <v>1.11314</v>
      </c>
      <c r="R3" s="9">
        <v>1.3248500000000001</v>
      </c>
      <c r="S3" s="9">
        <v>1.7223200000000001</v>
      </c>
      <c r="T3" s="9">
        <v>2.17293</v>
      </c>
      <c r="U3" s="9">
        <v>1.65141</v>
      </c>
      <c r="V3" s="9">
        <v>2.2966199999999999</v>
      </c>
      <c r="W3" s="9">
        <v>3.4197099999999998</v>
      </c>
      <c r="X3" s="9">
        <v>2.8287200000000001</v>
      </c>
      <c r="Y3" s="9">
        <v>4.4380300000000004</v>
      </c>
      <c r="Z3" s="9">
        <v>0.308</v>
      </c>
      <c r="AA3" s="14">
        <v>0.29699999999999999</v>
      </c>
      <c r="AB3" s="10">
        <f t="shared" si="0"/>
        <v>4.5147245716433249</v>
      </c>
      <c r="AC3" s="10">
        <f t="shared" si="1"/>
        <v>2.3366761965022027</v>
      </c>
      <c r="AD3" s="11">
        <v>15</v>
      </c>
      <c r="AE3" s="13"/>
      <c r="AF3" s="12">
        <f t="shared" si="2"/>
        <v>2.5</v>
      </c>
      <c r="AG3" s="12">
        <f t="shared" si="3"/>
        <v>1.6666666666666667</v>
      </c>
      <c r="AH3" s="13"/>
      <c r="AI3" s="13"/>
      <c r="AJ3" s="12">
        <f t="shared" si="4"/>
        <v>4.166666666666667</v>
      </c>
      <c r="AK3" s="10">
        <f t="shared" si="5"/>
        <v>0.16666666666666669</v>
      </c>
      <c r="AL3" s="10">
        <f t="shared" si="6"/>
        <v>0.2231638418079096</v>
      </c>
      <c r="AM3" s="10">
        <f t="shared" si="7"/>
        <v>0.7465419158154003</v>
      </c>
      <c r="AN3" s="53">
        <f t="shared" si="8"/>
        <v>1.2039265524382199</v>
      </c>
      <c r="AO3" s="53">
        <f t="shared" si="9"/>
        <v>2.6463784577452108E-2</v>
      </c>
      <c r="AP3" s="10">
        <f t="shared" si="10"/>
        <v>0.17796610169491528</v>
      </c>
      <c r="AQ3" s="10">
        <f t="shared" ref="AQ3:AQ66" si="11">AO3/AN3</f>
        <v>2.1981228442762592E-2</v>
      </c>
      <c r="AR3" s="36">
        <v>0</v>
      </c>
      <c r="AS3" s="55"/>
      <c r="AT3" s="78" t="s">
        <v>28</v>
      </c>
    </row>
    <row r="4" spans="1:46" ht="15" thickBot="1" x14ac:dyDescent="0.4">
      <c r="A4" s="77">
        <v>3</v>
      </c>
      <c r="B4" s="55">
        <v>1</v>
      </c>
      <c r="C4" s="56">
        <v>3</v>
      </c>
      <c r="D4" s="2">
        <v>60</v>
      </c>
      <c r="E4" s="2">
        <v>60</v>
      </c>
      <c r="F4" s="4"/>
      <c r="G4" s="4"/>
      <c r="H4" s="13"/>
      <c r="I4" s="5">
        <v>114</v>
      </c>
      <c r="J4" s="15">
        <v>23990</v>
      </c>
      <c r="K4" s="38">
        <v>7</v>
      </c>
      <c r="L4" s="38">
        <v>17</v>
      </c>
      <c r="M4" s="39">
        <v>2.72</v>
      </c>
      <c r="N4" s="40">
        <v>87926</v>
      </c>
      <c r="O4" s="41">
        <v>0.51</v>
      </c>
      <c r="P4" s="9">
        <v>1.58927</v>
      </c>
      <c r="Q4" s="9">
        <v>1.48932</v>
      </c>
      <c r="R4" s="9">
        <v>1.2386299999999999</v>
      </c>
      <c r="S4" s="9">
        <v>2.1780400000000002</v>
      </c>
      <c r="T4" s="9">
        <v>2.5056099999999999</v>
      </c>
      <c r="U4" s="9">
        <v>1.5410699999999999</v>
      </c>
      <c r="V4" s="9">
        <v>2.21394</v>
      </c>
      <c r="W4" s="9">
        <v>2.4293900000000002</v>
      </c>
      <c r="X4" s="9">
        <v>2.6974900000000002</v>
      </c>
      <c r="Y4" s="9">
        <v>3.6301999999999999</v>
      </c>
      <c r="Z4" s="9">
        <v>0.32</v>
      </c>
      <c r="AA4" s="9">
        <v>0.32</v>
      </c>
      <c r="AB4" s="10">
        <f t="shared" si="0"/>
        <v>3.7330882925534992</v>
      </c>
      <c r="AC4" s="10">
        <f t="shared" si="1"/>
        <v>2.6524851803733043</v>
      </c>
      <c r="AD4" s="11">
        <v>15</v>
      </c>
      <c r="AE4" s="13"/>
      <c r="AF4" s="12">
        <f t="shared" si="2"/>
        <v>2.5</v>
      </c>
      <c r="AG4" s="12">
        <f t="shared" si="3"/>
        <v>2.5</v>
      </c>
      <c r="AH4" s="13"/>
      <c r="AI4" s="13"/>
      <c r="AJ4" s="12">
        <f t="shared" si="4"/>
        <v>6.25</v>
      </c>
      <c r="AK4" s="10">
        <f t="shared" si="5"/>
        <v>0.25</v>
      </c>
      <c r="AL4" s="10">
        <f t="shared" si="6"/>
        <v>0.32203389830508472</v>
      </c>
      <c r="AM4" s="10">
        <f t="shared" si="7"/>
        <v>0.84743935475185439</v>
      </c>
      <c r="AN4" s="33">
        <f t="shared" si="8"/>
        <v>0.99549021134759974</v>
      </c>
      <c r="AO4" s="53">
        <f t="shared" si="9"/>
        <v>5.5383947658821951E-2</v>
      </c>
      <c r="AP4" s="10">
        <f t="shared" si="10"/>
        <v>0.26440677966101694</v>
      </c>
      <c r="AQ4" s="10">
        <f t="shared" si="11"/>
        <v>5.5634849069835096E-2</v>
      </c>
      <c r="AR4" s="36">
        <v>0</v>
      </c>
      <c r="AS4" s="55"/>
      <c r="AT4" s="78" t="s">
        <v>28</v>
      </c>
    </row>
    <row r="5" spans="1:46" ht="15" thickBot="1" x14ac:dyDescent="0.4">
      <c r="A5" s="77">
        <v>4</v>
      </c>
      <c r="B5" s="55">
        <v>1</v>
      </c>
      <c r="C5" s="56">
        <v>4</v>
      </c>
      <c r="D5" s="2">
        <v>60</v>
      </c>
      <c r="E5" s="2">
        <v>80</v>
      </c>
      <c r="F5" s="4"/>
      <c r="G5" s="4"/>
      <c r="H5" s="13"/>
      <c r="I5" s="5">
        <v>193</v>
      </c>
      <c r="J5" s="15">
        <v>119240</v>
      </c>
      <c r="K5" s="38">
        <v>7</v>
      </c>
      <c r="L5" s="38">
        <v>17</v>
      </c>
      <c r="M5" s="39">
        <v>2.68</v>
      </c>
      <c r="N5" s="40">
        <v>529899</v>
      </c>
      <c r="O5" s="41">
        <v>0.41499999999999998</v>
      </c>
      <c r="P5" s="9">
        <v>0.77141099999999996</v>
      </c>
      <c r="Q5" s="9">
        <v>0.65304499999999999</v>
      </c>
      <c r="R5" s="9">
        <v>2.7831299999999999</v>
      </c>
      <c r="S5" s="9">
        <v>1.01071</v>
      </c>
      <c r="T5" s="9">
        <v>2.9609700000000001</v>
      </c>
      <c r="U5" s="9">
        <v>1.3058399999999999</v>
      </c>
      <c r="V5" s="9">
        <v>0.96158699999999997</v>
      </c>
      <c r="W5" s="9">
        <v>4.3832700000000004</v>
      </c>
      <c r="X5" s="9">
        <v>1.6216900000000001</v>
      </c>
      <c r="Y5" s="9">
        <v>4.6736399999999998</v>
      </c>
      <c r="Z5" s="9">
        <v>0.43099999999999999</v>
      </c>
      <c r="AA5" s="9">
        <v>0.43</v>
      </c>
      <c r="AB5" s="10">
        <f t="shared" si="0"/>
        <v>4.8136199070553962</v>
      </c>
      <c r="AC5" s="10">
        <f t="shared" si="1"/>
        <v>3.1782940624334937</v>
      </c>
      <c r="AD5" s="11">
        <v>15</v>
      </c>
      <c r="AE5" s="13"/>
      <c r="AF5" s="12">
        <f t="shared" si="2"/>
        <v>2.5</v>
      </c>
      <c r="AG5" s="12">
        <f t="shared" si="3"/>
        <v>5</v>
      </c>
      <c r="AH5" s="13"/>
      <c r="AI5" s="13"/>
      <c r="AJ5" s="12">
        <f t="shared" si="4"/>
        <v>12.5</v>
      </c>
      <c r="AK5" s="10">
        <f t="shared" si="5"/>
        <v>0.5</v>
      </c>
      <c r="AL5" s="10">
        <f t="shared" si="6"/>
        <v>0.54519774011299438</v>
      </c>
      <c r="AM5" s="10">
        <f t="shared" si="7"/>
        <v>1.0154294129180492</v>
      </c>
      <c r="AN5" s="53">
        <f t="shared" si="8"/>
        <v>1.2836319752147722</v>
      </c>
      <c r="AO5" s="10">
        <f t="shared" si="9"/>
        <v>0.27528061354055566</v>
      </c>
      <c r="AP5" s="10">
        <f t="shared" si="10"/>
        <v>0.50903954802259888</v>
      </c>
      <c r="AQ5" s="10">
        <f t="shared" si="11"/>
        <v>0.21445446892556319</v>
      </c>
      <c r="AR5" s="36">
        <v>0</v>
      </c>
      <c r="AS5" s="55"/>
      <c r="AT5" s="78" t="s">
        <v>23</v>
      </c>
    </row>
    <row r="6" spans="1:46" ht="15" thickBot="1" x14ac:dyDescent="0.4">
      <c r="A6" s="77">
        <v>5</v>
      </c>
      <c r="B6" s="55">
        <v>1</v>
      </c>
      <c r="C6" s="56">
        <v>5</v>
      </c>
      <c r="D6" s="2">
        <v>65</v>
      </c>
      <c r="E6" s="2">
        <v>20</v>
      </c>
      <c r="F6" s="4"/>
      <c r="G6" s="4"/>
      <c r="H6" s="13"/>
      <c r="I6" s="5">
        <v>70</v>
      </c>
      <c r="J6" s="15">
        <v>38863</v>
      </c>
      <c r="K6" s="38">
        <v>7</v>
      </c>
      <c r="L6" s="38">
        <v>17</v>
      </c>
      <c r="M6" s="39">
        <v>2.74</v>
      </c>
      <c r="N6" s="40">
        <v>120921</v>
      </c>
      <c r="O6" s="41">
        <v>0.32900000000000001</v>
      </c>
      <c r="P6" s="9">
        <v>0.83246399999999998</v>
      </c>
      <c r="Q6" s="9">
        <v>0.57541799999999999</v>
      </c>
      <c r="R6" s="9">
        <v>1.2616499999999999</v>
      </c>
      <c r="S6" s="9">
        <v>1.0119800000000001</v>
      </c>
      <c r="T6" s="9">
        <v>1.61737</v>
      </c>
      <c r="U6" s="9">
        <v>0.968526</v>
      </c>
      <c r="V6" s="9">
        <v>1.7035400000000001</v>
      </c>
      <c r="W6" s="9">
        <v>2.5630899999999999</v>
      </c>
      <c r="X6" s="9">
        <v>1.9596100000000001</v>
      </c>
      <c r="Y6" s="9">
        <v>3.2263700000000002</v>
      </c>
      <c r="Z6" s="9">
        <v>0.29399999999999998</v>
      </c>
      <c r="AA6" s="14">
        <v>0.30399999999999999</v>
      </c>
      <c r="AB6" s="10">
        <f t="shared" si="0"/>
        <v>3.332159320695816</v>
      </c>
      <c r="AC6" s="10">
        <f t="shared" si="1"/>
        <v>1.8068792517763881</v>
      </c>
      <c r="AD6" s="11">
        <f>13.1</f>
        <v>13.1</v>
      </c>
      <c r="AE6" s="13"/>
      <c r="AF6" s="12">
        <f t="shared" si="2"/>
        <v>2.8571428571428572</v>
      </c>
      <c r="AG6" s="12">
        <f t="shared" si="3"/>
        <v>1.25</v>
      </c>
      <c r="AH6" s="13"/>
      <c r="AI6" s="13"/>
      <c r="AJ6" s="12">
        <f t="shared" si="4"/>
        <v>3.5714285714285716</v>
      </c>
      <c r="AK6" s="10">
        <f t="shared" si="5"/>
        <v>0.14312977099236643</v>
      </c>
      <c r="AL6" s="10">
        <f t="shared" si="6"/>
        <v>0.19774011299435029</v>
      </c>
      <c r="AM6" s="10">
        <f t="shared" si="7"/>
        <v>0.57727771622248825</v>
      </c>
      <c r="AN6" s="33">
        <f t="shared" si="8"/>
        <v>0.88857581885221759</v>
      </c>
      <c r="AO6" s="53">
        <f t="shared" si="9"/>
        <v>8.9720148306160805E-2</v>
      </c>
      <c r="AP6" s="10">
        <f t="shared" si="10"/>
        <v>0.15405183939276318</v>
      </c>
      <c r="AQ6" s="10">
        <f t="shared" si="11"/>
        <v>0.10097072911803208</v>
      </c>
      <c r="AR6" s="36">
        <v>2</v>
      </c>
      <c r="AS6" s="55"/>
      <c r="AT6" s="78" t="s">
        <v>28</v>
      </c>
    </row>
    <row r="7" spans="1:46" ht="15" thickBot="1" x14ac:dyDescent="0.4">
      <c r="A7" s="77">
        <v>6</v>
      </c>
      <c r="B7" s="55">
        <v>1</v>
      </c>
      <c r="C7" s="56">
        <v>6</v>
      </c>
      <c r="D7" s="2">
        <v>65</v>
      </c>
      <c r="E7" s="2">
        <v>40</v>
      </c>
      <c r="F7" s="4"/>
      <c r="G7" s="4"/>
      <c r="H7" s="13"/>
      <c r="I7" s="5">
        <v>83</v>
      </c>
      <c r="J7" s="15">
        <v>47282</v>
      </c>
      <c r="K7" s="38">
        <v>7</v>
      </c>
      <c r="L7" s="38">
        <v>15</v>
      </c>
      <c r="M7" s="39">
        <v>2.73</v>
      </c>
      <c r="N7" s="16">
        <v>154478</v>
      </c>
      <c r="O7" s="41">
        <v>0.34399999999999997</v>
      </c>
      <c r="P7" s="9">
        <v>0.42897400000000002</v>
      </c>
      <c r="Q7" s="9">
        <v>0.64154999999999995</v>
      </c>
      <c r="R7" s="9">
        <v>1.40622</v>
      </c>
      <c r="S7" s="9">
        <v>0.77175400000000005</v>
      </c>
      <c r="T7" s="9">
        <v>1.60408</v>
      </c>
      <c r="U7" s="9">
        <v>1.0080199999999999</v>
      </c>
      <c r="V7" s="9">
        <v>1.3749400000000001</v>
      </c>
      <c r="W7" s="9">
        <v>2.99593</v>
      </c>
      <c r="X7" s="9">
        <v>1.70486</v>
      </c>
      <c r="Y7" s="9">
        <v>3.4470499999999999</v>
      </c>
      <c r="Z7" s="9">
        <v>0.35299999999999998</v>
      </c>
      <c r="AA7" s="9">
        <v>0.374</v>
      </c>
      <c r="AB7" s="10">
        <f t="shared" si="0"/>
        <v>3.5950849145604336</v>
      </c>
      <c r="AC7" s="10">
        <f t="shared" si="1"/>
        <v>1.8713019698862072</v>
      </c>
      <c r="AD7" s="11">
        <f>13.1</f>
        <v>13.1</v>
      </c>
      <c r="AE7" s="13"/>
      <c r="AF7" s="12">
        <f t="shared" si="2"/>
        <v>2.8571428571428572</v>
      </c>
      <c r="AG7" s="12">
        <f t="shared" si="3"/>
        <v>1.6666666666666667</v>
      </c>
      <c r="AH7" s="13"/>
      <c r="AI7" s="13"/>
      <c r="AJ7" s="12">
        <f t="shared" si="4"/>
        <v>4.7619047619047619</v>
      </c>
      <c r="AK7" s="10">
        <f t="shared" si="5"/>
        <v>0.19083969465648859</v>
      </c>
      <c r="AL7" s="10">
        <f t="shared" si="6"/>
        <v>0.2344632768361582</v>
      </c>
      <c r="AM7" s="10">
        <f t="shared" si="7"/>
        <v>0.59786005427674349</v>
      </c>
      <c r="AN7" s="33">
        <f t="shared" si="8"/>
        <v>0.95868931054944895</v>
      </c>
      <c r="AO7" s="53">
        <f t="shared" si="9"/>
        <v>0.10915647408105125</v>
      </c>
      <c r="AP7" s="10">
        <f t="shared" si="10"/>
        <v>0.19956441109242251</v>
      </c>
      <c r="AQ7" s="10">
        <f t="shared" si="11"/>
        <v>0.11386011388662604</v>
      </c>
      <c r="AR7" s="36">
        <v>1</v>
      </c>
      <c r="AS7" s="55"/>
      <c r="AT7" s="78" t="s">
        <v>28</v>
      </c>
    </row>
    <row r="8" spans="1:46" ht="15" thickBot="1" x14ac:dyDescent="0.4">
      <c r="A8" s="77">
        <v>7</v>
      </c>
      <c r="B8" s="55">
        <v>1</v>
      </c>
      <c r="C8" s="56">
        <v>7</v>
      </c>
      <c r="D8" s="2">
        <v>65</v>
      </c>
      <c r="E8" s="2">
        <v>60</v>
      </c>
      <c r="F8" s="4"/>
      <c r="G8" s="4"/>
      <c r="H8" s="13"/>
      <c r="I8" s="5">
        <v>123</v>
      </c>
      <c r="J8" s="15">
        <v>82583</v>
      </c>
      <c r="K8" s="38">
        <v>7</v>
      </c>
      <c r="L8" s="38">
        <v>17</v>
      </c>
      <c r="M8" s="39">
        <v>2.69</v>
      </c>
      <c r="N8" s="40">
        <v>288589</v>
      </c>
      <c r="O8" s="41">
        <v>0.35099999999999998</v>
      </c>
      <c r="P8" s="9">
        <v>0.67524200000000001</v>
      </c>
      <c r="Q8" s="9">
        <v>0.50087099999999996</v>
      </c>
      <c r="R8" s="9">
        <v>1.4523900000000001</v>
      </c>
      <c r="S8" s="9">
        <v>0.84072800000000003</v>
      </c>
      <c r="T8" s="9">
        <v>1.67818</v>
      </c>
      <c r="U8" s="9">
        <v>1.23108</v>
      </c>
      <c r="V8" s="9">
        <v>1.21238</v>
      </c>
      <c r="W8" s="9">
        <v>3.5684399999999998</v>
      </c>
      <c r="X8" s="9">
        <v>1.72784</v>
      </c>
      <c r="Y8" s="9">
        <v>3.9647399999999999</v>
      </c>
      <c r="Z8" s="9">
        <v>0.307</v>
      </c>
      <c r="AA8" s="9">
        <v>0.314</v>
      </c>
      <c r="AB8" s="10">
        <f t="shared" si="0"/>
        <v>4.0537160461976116</v>
      </c>
      <c r="AC8" s="10">
        <f t="shared" si="1"/>
        <v>1.8703698300870872</v>
      </c>
      <c r="AD8" s="11">
        <v>13.1</v>
      </c>
      <c r="AE8" s="13"/>
      <c r="AF8" s="12">
        <f t="shared" si="2"/>
        <v>2.8571428571428572</v>
      </c>
      <c r="AG8" s="12">
        <f t="shared" si="3"/>
        <v>2.5</v>
      </c>
      <c r="AH8" s="13"/>
      <c r="AI8" s="13"/>
      <c r="AJ8" s="12">
        <f t="shared" si="4"/>
        <v>7.1428571428571432</v>
      </c>
      <c r="AK8" s="10">
        <f t="shared" si="5"/>
        <v>0.28625954198473286</v>
      </c>
      <c r="AL8" s="10">
        <f t="shared" si="6"/>
        <v>0.34745762711864409</v>
      </c>
      <c r="AM8" s="10">
        <f t="shared" si="7"/>
        <v>0.59756224603421315</v>
      </c>
      <c r="AN8" s="53">
        <f t="shared" si="8"/>
        <v>1.0809909456526965</v>
      </c>
      <c r="AO8" s="53">
        <f t="shared" si="9"/>
        <v>0.19065329510247991</v>
      </c>
      <c r="AP8" s="10">
        <f t="shared" si="10"/>
        <v>0.29849915901151508</v>
      </c>
      <c r="AQ8" s="10">
        <f t="shared" si="11"/>
        <v>0.17636900278324208</v>
      </c>
      <c r="AR8" s="36">
        <v>0</v>
      </c>
      <c r="AS8" s="55"/>
      <c r="AT8" s="78" t="s">
        <v>28</v>
      </c>
    </row>
    <row r="9" spans="1:46" ht="15" thickBot="1" x14ac:dyDescent="0.4">
      <c r="A9" s="77">
        <v>8</v>
      </c>
      <c r="B9" s="55">
        <v>1</v>
      </c>
      <c r="C9" s="56">
        <v>8</v>
      </c>
      <c r="D9" s="2">
        <v>65</v>
      </c>
      <c r="E9" s="2">
        <v>80</v>
      </c>
      <c r="F9" s="4"/>
      <c r="G9" s="4"/>
      <c r="H9" s="13"/>
      <c r="I9" s="5">
        <v>235</v>
      </c>
      <c r="J9" s="15">
        <v>238162</v>
      </c>
      <c r="K9" s="38">
        <v>7</v>
      </c>
      <c r="L9" s="38">
        <v>17</v>
      </c>
      <c r="M9" s="39">
        <v>2.67</v>
      </c>
      <c r="N9" s="40">
        <v>969398</v>
      </c>
      <c r="O9" s="41">
        <v>0.36699999999999999</v>
      </c>
      <c r="P9" s="9">
        <v>0.79496500000000003</v>
      </c>
      <c r="Q9" s="9">
        <v>0.69395200000000001</v>
      </c>
      <c r="R9" s="9">
        <v>2.17408</v>
      </c>
      <c r="S9" s="9">
        <v>1.05524</v>
      </c>
      <c r="T9" s="9">
        <v>2.4166400000000001</v>
      </c>
      <c r="U9" s="9">
        <v>1.3323499999999999</v>
      </c>
      <c r="V9" s="9">
        <v>1.1029100000000001</v>
      </c>
      <c r="W9" s="9">
        <v>3.5344000000000002</v>
      </c>
      <c r="X9" s="9">
        <v>1.7296199999999999</v>
      </c>
      <c r="Y9" s="9">
        <v>3.9349099999999999</v>
      </c>
      <c r="Z9" s="9">
        <v>0.44500000000000001</v>
      </c>
      <c r="AA9" s="14">
        <v>0.45800000000000002</v>
      </c>
      <c r="AB9" s="10">
        <f t="shared" si="0"/>
        <v>4.120546479254906</v>
      </c>
      <c r="AC9" s="10">
        <f t="shared" si="1"/>
        <v>2.6929257903068926</v>
      </c>
      <c r="AD9" s="11">
        <v>13.1</v>
      </c>
      <c r="AE9" s="13"/>
      <c r="AF9" s="12">
        <f t="shared" si="2"/>
        <v>2.8571428571428572</v>
      </c>
      <c r="AG9" s="12">
        <f t="shared" si="3"/>
        <v>5</v>
      </c>
      <c r="AH9" s="13"/>
      <c r="AI9" s="13"/>
      <c r="AJ9" s="12">
        <f t="shared" si="4"/>
        <v>14.285714285714286</v>
      </c>
      <c r="AK9" s="10">
        <f t="shared" si="5"/>
        <v>0.57251908396946571</v>
      </c>
      <c r="AL9" s="10">
        <f t="shared" si="6"/>
        <v>0.66384180790960456</v>
      </c>
      <c r="AM9" s="10">
        <f t="shared" si="7"/>
        <v>0.86035967741434272</v>
      </c>
      <c r="AN9" s="53">
        <f t="shared" si="8"/>
        <v>1.0988123944679749</v>
      </c>
      <c r="AO9" s="10">
        <f t="shared" si="9"/>
        <v>0.54982708388163215</v>
      </c>
      <c r="AP9" s="10">
        <f t="shared" si="10"/>
        <v>0.59078362875749346</v>
      </c>
      <c r="AQ9" s="10">
        <f t="shared" si="11"/>
        <v>0.50038303776856152</v>
      </c>
      <c r="AR9" s="36">
        <v>0</v>
      </c>
      <c r="AS9" s="55"/>
      <c r="AT9" s="78" t="s">
        <v>23</v>
      </c>
    </row>
    <row r="10" spans="1:46" ht="15" thickBot="1" x14ac:dyDescent="0.4">
      <c r="A10" s="77">
        <v>9</v>
      </c>
      <c r="B10" s="55">
        <v>1</v>
      </c>
      <c r="C10" s="56">
        <v>9</v>
      </c>
      <c r="D10" s="2">
        <v>70</v>
      </c>
      <c r="E10" s="2">
        <v>20</v>
      </c>
      <c r="F10" s="4"/>
      <c r="G10" s="4"/>
      <c r="H10" s="13"/>
      <c r="I10" s="5">
        <v>70</v>
      </c>
      <c r="J10" s="15">
        <v>85414</v>
      </c>
      <c r="K10" s="38">
        <v>7</v>
      </c>
      <c r="L10" s="38">
        <v>17</v>
      </c>
      <c r="M10" s="39">
        <v>2.68</v>
      </c>
      <c r="N10" s="16">
        <v>213440</v>
      </c>
      <c r="O10" s="17">
        <v>0.28899999999999998</v>
      </c>
      <c r="P10" s="9">
        <v>0.98902699999999999</v>
      </c>
      <c r="Q10" s="9">
        <v>1.08284</v>
      </c>
      <c r="R10" s="9">
        <v>1.8551200000000001</v>
      </c>
      <c r="S10" s="9">
        <v>1.4665299999999999</v>
      </c>
      <c r="T10" s="9">
        <v>2.3647800000000001</v>
      </c>
      <c r="U10" s="9">
        <v>1.1563099999999999</v>
      </c>
      <c r="V10" s="9">
        <v>2.62182</v>
      </c>
      <c r="W10" s="9">
        <v>2.2155300000000002</v>
      </c>
      <c r="X10" s="9">
        <v>2.8654799999999998</v>
      </c>
      <c r="Y10" s="9">
        <v>3.62209</v>
      </c>
      <c r="Z10" s="9">
        <v>0.378</v>
      </c>
      <c r="AA10" s="9">
        <v>0.38100000000000001</v>
      </c>
      <c r="AB10" s="10">
        <f t="shared" si="0"/>
        <v>3.7632619274374197</v>
      </c>
      <c r="AC10" s="10">
        <f t="shared" si="1"/>
        <v>2.5726318216954405</v>
      </c>
      <c r="AD10" s="11">
        <v>11.3</v>
      </c>
      <c r="AE10" s="13"/>
      <c r="AF10" s="12">
        <f t="shared" si="2"/>
        <v>3.3333333333333335</v>
      </c>
      <c r="AG10" s="12">
        <f t="shared" si="3"/>
        <v>1.25</v>
      </c>
      <c r="AH10" s="13"/>
      <c r="AI10" s="13"/>
      <c r="AJ10" s="12">
        <f t="shared" si="4"/>
        <v>4.166666666666667</v>
      </c>
      <c r="AK10" s="10">
        <f t="shared" si="5"/>
        <v>0.16592920353982299</v>
      </c>
      <c r="AL10" s="10">
        <f t="shared" si="6"/>
        <v>0.19774011299435029</v>
      </c>
      <c r="AM10" s="10">
        <f t="shared" si="7"/>
        <v>0.82192709958320787</v>
      </c>
      <c r="AN10" s="33">
        <f t="shared" si="8"/>
        <v>1.0035365139833119</v>
      </c>
      <c r="AO10" s="53">
        <f t="shared" si="9"/>
        <v>0.19718901647897533</v>
      </c>
      <c r="AP10" s="10">
        <f t="shared" si="10"/>
        <v>0.17229138543072847</v>
      </c>
      <c r="AQ10" s="10">
        <f t="shared" si="11"/>
        <v>0.19649411230317668</v>
      </c>
      <c r="AR10" s="36">
        <v>0</v>
      </c>
      <c r="AS10" s="55"/>
      <c r="AT10" s="78" t="s">
        <v>28</v>
      </c>
    </row>
    <row r="11" spans="1:46" ht="15" thickBot="1" x14ac:dyDescent="0.4">
      <c r="A11" s="77">
        <v>10</v>
      </c>
      <c r="B11" s="55">
        <v>1</v>
      </c>
      <c r="C11" s="56">
        <v>10</v>
      </c>
      <c r="D11" s="2">
        <v>70</v>
      </c>
      <c r="E11" s="2">
        <v>40</v>
      </c>
      <c r="F11" s="4"/>
      <c r="G11" s="4"/>
      <c r="H11" s="13"/>
      <c r="I11" s="5">
        <v>84</v>
      </c>
      <c r="J11" s="15">
        <v>104174</v>
      </c>
      <c r="K11" s="38">
        <v>7</v>
      </c>
      <c r="L11" s="38">
        <v>16</v>
      </c>
      <c r="M11" s="39">
        <v>2.68</v>
      </c>
      <c r="N11" s="16">
        <v>272134</v>
      </c>
      <c r="O11" s="41">
        <v>0.30399999999999999</v>
      </c>
      <c r="P11" s="9">
        <v>0.68500700000000003</v>
      </c>
      <c r="Q11" s="9">
        <v>0.87724299999999999</v>
      </c>
      <c r="R11" s="9">
        <v>2.1696900000000001</v>
      </c>
      <c r="S11" s="9">
        <v>1.1130100000000001</v>
      </c>
      <c r="T11" s="9">
        <v>2.43851</v>
      </c>
      <c r="U11" s="9">
        <v>0.57755500000000004</v>
      </c>
      <c r="V11" s="9">
        <v>1.3432299999999999</v>
      </c>
      <c r="W11" s="9">
        <v>1.9678199999999999</v>
      </c>
      <c r="X11" s="9">
        <v>1.46214</v>
      </c>
      <c r="Y11" s="9">
        <v>2.4515600000000002</v>
      </c>
      <c r="Z11" s="9">
        <v>0.36499999999999999</v>
      </c>
      <c r="AA11" s="9">
        <v>0.35399999999999998</v>
      </c>
      <c r="AB11" s="10">
        <f t="shared" si="0"/>
        <v>2.628728984129022</v>
      </c>
      <c r="AC11" s="10">
        <f t="shared" si="1"/>
        <v>2.627395337610996</v>
      </c>
      <c r="AD11" s="11">
        <v>11.3</v>
      </c>
      <c r="AE11" s="13"/>
      <c r="AF11" s="12">
        <f t="shared" si="2"/>
        <v>3.3333333333333335</v>
      </c>
      <c r="AG11" s="12">
        <f t="shared" si="3"/>
        <v>1.6666666666666667</v>
      </c>
      <c r="AH11" s="13"/>
      <c r="AI11" s="13"/>
      <c r="AJ11" s="12">
        <f t="shared" si="4"/>
        <v>5.5555555555555562</v>
      </c>
      <c r="AK11" s="10">
        <f t="shared" si="5"/>
        <v>0.22123893805309733</v>
      </c>
      <c r="AL11" s="10">
        <f t="shared" si="6"/>
        <v>0.23728813559322035</v>
      </c>
      <c r="AM11" s="10">
        <f t="shared" si="7"/>
        <v>0.83942343054664414</v>
      </c>
      <c r="AN11" s="33">
        <f t="shared" si="8"/>
        <v>0.70099439576773925</v>
      </c>
      <c r="AO11" s="53">
        <f t="shared" si="9"/>
        <v>0.24049884799541968</v>
      </c>
      <c r="AP11" s="10">
        <f t="shared" si="10"/>
        <v>0.22444877756112191</v>
      </c>
      <c r="AQ11" s="10">
        <f t="shared" si="11"/>
        <v>0.34308241185298183</v>
      </c>
      <c r="AR11" s="36">
        <v>1</v>
      </c>
      <c r="AS11" s="55"/>
      <c r="AT11" s="78" t="s">
        <v>28</v>
      </c>
    </row>
    <row r="12" spans="1:46" ht="15" thickBot="1" x14ac:dyDescent="0.4">
      <c r="A12" s="77">
        <v>11</v>
      </c>
      <c r="B12" s="55">
        <v>1</v>
      </c>
      <c r="C12" s="56">
        <v>11</v>
      </c>
      <c r="D12" s="26">
        <v>70</v>
      </c>
      <c r="E12" s="26">
        <v>60</v>
      </c>
      <c r="F12" s="27"/>
      <c r="G12" s="27"/>
      <c r="H12" s="28"/>
      <c r="I12" s="29">
        <v>124</v>
      </c>
      <c r="J12" s="42">
        <v>158526</v>
      </c>
      <c r="K12" s="43">
        <v>7</v>
      </c>
      <c r="L12" s="43">
        <v>17</v>
      </c>
      <c r="M12" s="44">
        <v>2.65</v>
      </c>
      <c r="N12" s="45">
        <v>451021</v>
      </c>
      <c r="O12" s="46">
        <v>0.32200000000000001</v>
      </c>
      <c r="P12" s="31">
        <v>0.93606599999999995</v>
      </c>
      <c r="Q12" s="31">
        <v>1.17205</v>
      </c>
      <c r="R12" s="31">
        <v>2.0342899999999999</v>
      </c>
      <c r="S12" s="31">
        <v>1.49997</v>
      </c>
      <c r="T12" s="31">
        <v>2.5274999999999999</v>
      </c>
      <c r="U12" s="31">
        <v>0.87585199999999996</v>
      </c>
      <c r="V12" s="31">
        <v>2.0272399999999999</v>
      </c>
      <c r="W12" s="31">
        <v>2.50867</v>
      </c>
      <c r="X12" s="31">
        <v>2.2083599999999999</v>
      </c>
      <c r="Y12" s="31">
        <v>3.3422000000000001</v>
      </c>
      <c r="Z12" s="31">
        <v>0.376</v>
      </c>
      <c r="AA12" s="32">
        <v>0.36599999999999999</v>
      </c>
      <c r="AB12" s="33">
        <f t="shared" si="0"/>
        <v>3.4800871899996988</v>
      </c>
      <c r="AC12" s="33">
        <f t="shared" si="1"/>
        <v>2.716812325133998</v>
      </c>
      <c r="AD12" s="34">
        <v>11.3</v>
      </c>
      <c r="AE12" s="28"/>
      <c r="AF12" s="35">
        <f t="shared" si="2"/>
        <v>3.3333333333333335</v>
      </c>
      <c r="AG12" s="35">
        <f t="shared" si="3"/>
        <v>2.5</v>
      </c>
      <c r="AH12" s="28"/>
      <c r="AI12" s="28"/>
      <c r="AJ12" s="35">
        <f t="shared" si="4"/>
        <v>8.3333333333333339</v>
      </c>
      <c r="AK12" s="10">
        <f t="shared" si="5"/>
        <v>0.33185840707964598</v>
      </c>
      <c r="AL12" s="33">
        <f t="shared" si="6"/>
        <v>0.35028248587570621</v>
      </c>
      <c r="AM12" s="33">
        <f t="shared" si="7"/>
        <v>0.86799115818977568</v>
      </c>
      <c r="AN12" s="33">
        <f t="shared" si="8"/>
        <v>0.92802325066658631</v>
      </c>
      <c r="AO12" s="33">
        <f t="shared" si="9"/>
        <v>0.36597731081960855</v>
      </c>
      <c r="AP12" s="33">
        <f t="shared" si="10"/>
        <v>0.33554322283885807</v>
      </c>
      <c r="AQ12" s="10">
        <f t="shared" si="11"/>
        <v>0.394362221589526</v>
      </c>
      <c r="AR12" s="36">
        <v>1</v>
      </c>
      <c r="AS12" s="55" t="s">
        <v>30</v>
      </c>
      <c r="AT12" s="120" t="s">
        <v>27</v>
      </c>
    </row>
    <row r="13" spans="1:46" ht="15" thickBot="1" x14ac:dyDescent="0.4">
      <c r="A13" s="77">
        <v>12</v>
      </c>
      <c r="B13" s="55">
        <v>1</v>
      </c>
      <c r="C13" s="56">
        <v>12</v>
      </c>
      <c r="D13" s="2">
        <v>70</v>
      </c>
      <c r="E13" s="2">
        <v>80</v>
      </c>
      <c r="F13" s="4"/>
      <c r="G13" s="4"/>
      <c r="H13" s="13"/>
      <c r="I13" s="5">
        <v>237</v>
      </c>
      <c r="J13" s="15">
        <v>229514</v>
      </c>
      <c r="K13" s="38">
        <v>7</v>
      </c>
      <c r="L13" s="38">
        <v>17</v>
      </c>
      <c r="M13" s="39">
        <v>2.65</v>
      </c>
      <c r="N13" s="16">
        <v>975328</v>
      </c>
      <c r="O13" s="17">
        <v>0.376</v>
      </c>
      <c r="P13" s="9">
        <v>0.94184800000000002</v>
      </c>
      <c r="Q13" s="9">
        <v>1.18092</v>
      </c>
      <c r="R13" s="9">
        <v>2.4538600000000002</v>
      </c>
      <c r="S13" s="9">
        <v>1.51051</v>
      </c>
      <c r="T13" s="9">
        <v>2.8815</v>
      </c>
      <c r="U13" s="9">
        <v>0.907582</v>
      </c>
      <c r="V13" s="9">
        <v>2.0552199999999998</v>
      </c>
      <c r="W13" s="9">
        <v>2.0777399999999999</v>
      </c>
      <c r="X13" s="9">
        <v>2.2466900000000001</v>
      </c>
      <c r="Y13" s="9">
        <v>3.0601699999999998</v>
      </c>
      <c r="Z13" s="9">
        <v>0.497</v>
      </c>
      <c r="AA13" s="9">
        <v>0.48299999999999998</v>
      </c>
      <c r="AB13" s="10">
        <f t="shared" si="0"/>
        <v>3.3170638268504873</v>
      </c>
      <c r="AC13" s="10">
        <f t="shared" si="1"/>
        <v>3.1682270992622987</v>
      </c>
      <c r="AD13" s="11">
        <v>11.3</v>
      </c>
      <c r="AE13" s="13"/>
      <c r="AF13" s="12">
        <f t="shared" si="2"/>
        <v>3.3333333333333335</v>
      </c>
      <c r="AG13" s="12">
        <f t="shared" si="3"/>
        <v>5</v>
      </c>
      <c r="AH13" s="13"/>
      <c r="AI13" s="13"/>
      <c r="AJ13" s="12">
        <f t="shared" si="4"/>
        <v>16.666666666666668</v>
      </c>
      <c r="AK13" s="10">
        <f t="shared" si="5"/>
        <v>0.66371681415929196</v>
      </c>
      <c r="AL13" s="10">
        <f t="shared" si="6"/>
        <v>0.66949152542372881</v>
      </c>
      <c r="AM13" s="10">
        <f t="shared" si="7"/>
        <v>1.012213130754728</v>
      </c>
      <c r="AN13" s="33">
        <f t="shared" si="8"/>
        <v>0.88455035382679659</v>
      </c>
      <c r="AO13" s="10">
        <f t="shared" si="9"/>
        <v>0.52986208265806012</v>
      </c>
      <c r="AP13" s="53">
        <f t="shared" si="10"/>
        <v>0.66487175641217933</v>
      </c>
      <c r="AQ13" s="10">
        <f t="shared" si="11"/>
        <v>0.5990185639129959</v>
      </c>
      <c r="AR13" s="36">
        <v>1</v>
      </c>
      <c r="AS13" s="55"/>
      <c r="AT13" s="78" t="s">
        <v>26</v>
      </c>
    </row>
    <row r="14" spans="1:46" ht="15" thickBot="1" x14ac:dyDescent="0.4">
      <c r="A14" s="77">
        <v>13</v>
      </c>
      <c r="B14" s="55">
        <v>1</v>
      </c>
      <c r="C14" s="56">
        <v>13</v>
      </c>
      <c r="D14" s="2">
        <v>75</v>
      </c>
      <c r="E14" s="2">
        <v>20</v>
      </c>
      <c r="F14" s="4"/>
      <c r="G14" s="4"/>
      <c r="H14" s="13"/>
      <c r="I14" s="5">
        <v>85</v>
      </c>
      <c r="J14" s="15">
        <v>62971</v>
      </c>
      <c r="K14" s="38">
        <v>7</v>
      </c>
      <c r="L14" s="38">
        <v>17</v>
      </c>
      <c r="M14" s="39">
        <v>2.69</v>
      </c>
      <c r="N14" s="16">
        <v>209163</v>
      </c>
      <c r="O14" s="41">
        <v>0.33400000000000002</v>
      </c>
      <c r="P14" s="17">
        <v>0.85901000000000005</v>
      </c>
      <c r="Q14" s="17">
        <v>0.85959399999999997</v>
      </c>
      <c r="R14" s="17">
        <v>1.3822700000000001</v>
      </c>
      <c r="S14" s="17">
        <v>1.2152400000000001</v>
      </c>
      <c r="T14" s="17">
        <v>1.8405</v>
      </c>
      <c r="U14" s="17">
        <v>1.14279</v>
      </c>
      <c r="V14" s="17">
        <v>1.06619</v>
      </c>
      <c r="W14" s="17">
        <v>1.6447000000000001</v>
      </c>
      <c r="X14" s="17">
        <v>1.5629299999999999</v>
      </c>
      <c r="Y14" s="17">
        <v>2.2688700000000002</v>
      </c>
      <c r="Z14" s="9">
        <v>0.30499999999999999</v>
      </c>
      <c r="AA14" s="9">
        <v>0.309</v>
      </c>
      <c r="AB14" s="10">
        <f t="shared" si="0"/>
        <v>2.4163363054426013</v>
      </c>
      <c r="AC14" s="10">
        <f t="shared" si="1"/>
        <v>2.0150877034263299</v>
      </c>
      <c r="AD14" s="11">
        <v>9.3000000000000007</v>
      </c>
      <c r="AE14" s="13"/>
      <c r="AF14" s="12">
        <f t="shared" si="2"/>
        <v>4</v>
      </c>
      <c r="AG14" s="12">
        <f t="shared" si="3"/>
        <v>1.25</v>
      </c>
      <c r="AH14" s="13"/>
      <c r="AI14" s="13"/>
      <c r="AJ14" s="12">
        <f t="shared" si="4"/>
        <v>5</v>
      </c>
      <c r="AK14" s="10">
        <f t="shared" si="5"/>
        <v>0.20161290322580644</v>
      </c>
      <c r="AL14" s="10">
        <f t="shared" si="6"/>
        <v>0.24011299435028249</v>
      </c>
      <c r="AM14" s="10">
        <f t="shared" si="7"/>
        <v>0.64379798831512136</v>
      </c>
      <c r="AN14" s="33">
        <f t="shared" si="8"/>
        <v>0.644356348118027</v>
      </c>
      <c r="AO14" s="53">
        <f t="shared" si="9"/>
        <v>0.14537651388177061</v>
      </c>
      <c r="AP14" s="10">
        <f t="shared" si="10"/>
        <v>0.20931292145070163</v>
      </c>
      <c r="AQ14" s="10">
        <f t="shared" si="11"/>
        <v>0.22561508753094792</v>
      </c>
      <c r="AR14" s="36">
        <v>1</v>
      </c>
      <c r="AS14" s="55"/>
      <c r="AT14" s="78" t="s">
        <v>28</v>
      </c>
    </row>
    <row r="15" spans="1:46" ht="15" thickBot="1" x14ac:dyDescent="0.4">
      <c r="A15" s="77">
        <v>14</v>
      </c>
      <c r="B15" s="55">
        <v>1</v>
      </c>
      <c r="C15" s="56">
        <v>14</v>
      </c>
      <c r="D15" s="2">
        <v>75</v>
      </c>
      <c r="E15" s="2">
        <v>40</v>
      </c>
      <c r="F15" s="4"/>
      <c r="G15" s="4"/>
      <c r="H15" s="13"/>
      <c r="I15" s="5">
        <v>103</v>
      </c>
      <c r="J15" s="15">
        <v>77562</v>
      </c>
      <c r="K15" s="38">
        <v>7</v>
      </c>
      <c r="L15" s="38">
        <v>15</v>
      </c>
      <c r="M15" s="39">
        <v>2.69</v>
      </c>
      <c r="N15" s="16">
        <v>270443</v>
      </c>
      <c r="O15" s="41">
        <v>0.34799999999999998</v>
      </c>
      <c r="P15" s="17">
        <v>0.66061300000000001</v>
      </c>
      <c r="Q15" s="17">
        <v>0.80531799999999998</v>
      </c>
      <c r="R15" s="17">
        <v>1.6238300000000001</v>
      </c>
      <c r="S15" s="17">
        <v>1.0416099999999999</v>
      </c>
      <c r="T15" s="17">
        <v>1.92919</v>
      </c>
      <c r="U15" s="17">
        <v>1.23078</v>
      </c>
      <c r="V15" s="17">
        <v>0.71224299999999996</v>
      </c>
      <c r="W15" s="17">
        <v>2.2266499999999998</v>
      </c>
      <c r="X15" s="17">
        <v>1.42201</v>
      </c>
      <c r="Y15" s="17">
        <v>2.6419800000000002</v>
      </c>
      <c r="Z15" s="9">
        <v>0.25600000000000001</v>
      </c>
      <c r="AA15" s="14">
        <v>0.251</v>
      </c>
      <c r="AB15" s="10">
        <f t="shared" si="0"/>
        <v>2.726891977416781</v>
      </c>
      <c r="AC15" s="10">
        <f t="shared" si="1"/>
        <v>2.0484138023602556</v>
      </c>
      <c r="AD15" s="11">
        <v>9.3000000000000007</v>
      </c>
      <c r="AE15" s="13"/>
      <c r="AF15" s="12">
        <f t="shared" si="2"/>
        <v>4</v>
      </c>
      <c r="AG15" s="12">
        <f t="shared" si="3"/>
        <v>1.6666666666666667</v>
      </c>
      <c r="AH15" s="13"/>
      <c r="AI15" s="13"/>
      <c r="AJ15" s="12">
        <f t="shared" si="4"/>
        <v>6.666666666666667</v>
      </c>
      <c r="AK15" s="10">
        <f t="shared" si="5"/>
        <v>0.26881720430107525</v>
      </c>
      <c r="AL15" s="10">
        <f t="shared" si="6"/>
        <v>0.29096045197740111</v>
      </c>
      <c r="AM15" s="10">
        <f t="shared" si="7"/>
        <v>0.65444530426845227</v>
      </c>
      <c r="AN15" s="33">
        <f t="shared" si="8"/>
        <v>0.72717119397780827</v>
      </c>
      <c r="AO15" s="53">
        <f t="shared" si="9"/>
        <v>0.17906168188051474</v>
      </c>
      <c r="AP15" s="10">
        <f t="shared" si="10"/>
        <v>0.27324585383634042</v>
      </c>
      <c r="AQ15" s="10">
        <f t="shared" si="11"/>
        <v>0.24624419031370395</v>
      </c>
      <c r="AR15" s="36">
        <v>1</v>
      </c>
      <c r="AS15" s="55"/>
      <c r="AT15" s="78" t="s">
        <v>28</v>
      </c>
    </row>
    <row r="16" spans="1:46" ht="15" thickBot="1" x14ac:dyDescent="0.4">
      <c r="A16" s="77">
        <v>15</v>
      </c>
      <c r="B16" s="55">
        <v>1</v>
      </c>
      <c r="C16" s="56">
        <v>15</v>
      </c>
      <c r="D16" s="2">
        <v>75</v>
      </c>
      <c r="E16" s="2">
        <v>60</v>
      </c>
      <c r="F16" s="4"/>
      <c r="G16" s="4"/>
      <c r="H16" s="13"/>
      <c r="I16" s="5">
        <v>152</v>
      </c>
      <c r="J16" s="15">
        <v>126622</v>
      </c>
      <c r="K16" s="38">
        <v>7</v>
      </c>
      <c r="L16" s="38">
        <v>17</v>
      </c>
      <c r="M16" s="39">
        <v>2.66</v>
      </c>
      <c r="N16" s="16">
        <v>474482</v>
      </c>
      <c r="O16" s="41">
        <v>0.36</v>
      </c>
      <c r="P16" s="17">
        <v>0.90898599999999996</v>
      </c>
      <c r="Q16" s="17">
        <v>1.0076799999999999</v>
      </c>
      <c r="R16" s="17">
        <v>1.75979</v>
      </c>
      <c r="S16" s="17">
        <v>1.3570899999999999</v>
      </c>
      <c r="T16" s="17">
        <v>2.2222900000000001</v>
      </c>
      <c r="U16" s="17">
        <v>0.95048699999999997</v>
      </c>
      <c r="V16" s="17">
        <v>0.77702599999999999</v>
      </c>
      <c r="W16" s="17">
        <v>3.0666699999999998</v>
      </c>
      <c r="X16" s="17">
        <v>1.2276800000000001</v>
      </c>
      <c r="Y16" s="17">
        <v>3.30328</v>
      </c>
      <c r="Z16" s="9">
        <v>0.33800000000000002</v>
      </c>
      <c r="AA16" s="9">
        <v>0.35599999999999998</v>
      </c>
      <c r="AB16" s="10">
        <f t="shared" si="0"/>
        <v>3.4363340931870985</v>
      </c>
      <c r="AC16" s="10">
        <f t="shared" si="1"/>
        <v>2.3972729695426844</v>
      </c>
      <c r="AD16" s="11">
        <v>9.3000000000000007</v>
      </c>
      <c r="AE16" s="13"/>
      <c r="AF16" s="12">
        <f t="shared" si="2"/>
        <v>4</v>
      </c>
      <c r="AG16" s="12">
        <f t="shared" si="3"/>
        <v>2.5</v>
      </c>
      <c r="AH16" s="13"/>
      <c r="AI16" s="13"/>
      <c r="AJ16" s="12">
        <f t="shared" si="4"/>
        <v>10</v>
      </c>
      <c r="AK16" s="10">
        <f t="shared" si="5"/>
        <v>0.40322580645161288</v>
      </c>
      <c r="AL16" s="10">
        <f t="shared" si="6"/>
        <v>0.42937853107344631</v>
      </c>
      <c r="AM16" s="10">
        <f t="shared" si="7"/>
        <v>0.76590190720213558</v>
      </c>
      <c r="AN16" s="33">
        <f t="shared" si="8"/>
        <v>0.91635575818322623</v>
      </c>
      <c r="AO16" s="10">
        <f t="shared" si="9"/>
        <v>0.29232289372469167</v>
      </c>
      <c r="AP16" s="10">
        <f t="shared" si="10"/>
        <v>0.40845635137597958</v>
      </c>
      <c r="AQ16" s="10">
        <f t="shared" si="11"/>
        <v>0.31900590039861071</v>
      </c>
      <c r="AR16" s="36">
        <v>2</v>
      </c>
      <c r="AS16" s="55" t="s">
        <v>30</v>
      </c>
      <c r="AT16" s="78" t="s">
        <v>23</v>
      </c>
    </row>
    <row r="17" spans="1:46" ht="15" thickBot="1" x14ac:dyDescent="0.4">
      <c r="A17" s="77">
        <v>16</v>
      </c>
      <c r="B17" s="55">
        <v>1</v>
      </c>
      <c r="C17" s="56">
        <v>16</v>
      </c>
      <c r="D17" s="2">
        <v>75</v>
      </c>
      <c r="E17" s="2">
        <v>80</v>
      </c>
      <c r="F17" s="4"/>
      <c r="G17" s="4"/>
      <c r="H17" s="13"/>
      <c r="I17" s="5">
        <v>289</v>
      </c>
      <c r="J17" s="15">
        <v>300164</v>
      </c>
      <c r="K17" s="38">
        <v>7</v>
      </c>
      <c r="L17" s="38">
        <v>17</v>
      </c>
      <c r="M17" s="39">
        <v>2.65</v>
      </c>
      <c r="N17" s="16">
        <v>1347013</v>
      </c>
      <c r="O17" s="41">
        <v>0.38200000000000001</v>
      </c>
      <c r="P17" s="17">
        <v>0.88650600000000002</v>
      </c>
      <c r="Q17" s="17">
        <v>0.98602699999999999</v>
      </c>
      <c r="R17" s="17">
        <v>2.0649899999999999</v>
      </c>
      <c r="S17" s="17">
        <v>1.32595</v>
      </c>
      <c r="T17" s="17">
        <v>2.4540500000000001</v>
      </c>
      <c r="U17" s="17">
        <v>0.95778600000000003</v>
      </c>
      <c r="V17" s="17">
        <v>0.654142</v>
      </c>
      <c r="W17" s="17">
        <v>2.5661399999999999</v>
      </c>
      <c r="X17" s="17">
        <v>1.15985</v>
      </c>
      <c r="Y17" s="17">
        <v>2.81609</v>
      </c>
      <c r="Z17" s="9">
        <v>0.379</v>
      </c>
      <c r="AA17" s="9">
        <v>0.35</v>
      </c>
      <c r="AB17" s="10">
        <f t="shared" si="0"/>
        <v>2.9648978292851846</v>
      </c>
      <c r="AC17" s="10">
        <f t="shared" si="1"/>
        <v>2.6516184350317071</v>
      </c>
      <c r="AD17" s="11">
        <v>9.3000000000000007</v>
      </c>
      <c r="AE17" s="13"/>
      <c r="AF17" s="12">
        <f t="shared" si="2"/>
        <v>4</v>
      </c>
      <c r="AG17" s="12">
        <f t="shared" si="3"/>
        <v>5</v>
      </c>
      <c r="AH17" s="13"/>
      <c r="AI17" s="13"/>
      <c r="AJ17" s="12">
        <f t="shared" si="4"/>
        <v>20</v>
      </c>
      <c r="AK17" s="10">
        <f t="shared" si="5"/>
        <v>0.80645161290322576</v>
      </c>
      <c r="AL17" s="10">
        <f t="shared" si="6"/>
        <v>0.81638418079096042</v>
      </c>
      <c r="AM17" s="10">
        <f t="shared" si="7"/>
        <v>0.84716243930725466</v>
      </c>
      <c r="AN17" s="33">
        <f t="shared" si="8"/>
        <v>0.7906394211427159</v>
      </c>
      <c r="AO17" s="10">
        <f t="shared" si="9"/>
        <v>0.69296653876876335</v>
      </c>
      <c r="AP17" s="53">
        <f t="shared" si="10"/>
        <v>0.80843812648077262</v>
      </c>
      <c r="AQ17" s="10">
        <f t="shared" si="11"/>
        <v>0.87646342977335312</v>
      </c>
      <c r="AR17" s="36">
        <v>2</v>
      </c>
      <c r="AS17" s="55"/>
      <c r="AT17" s="78" t="s">
        <v>26</v>
      </c>
    </row>
    <row r="18" spans="1:46" ht="15" thickBot="1" x14ac:dyDescent="0.4">
      <c r="A18" s="77">
        <v>17</v>
      </c>
      <c r="B18" s="55">
        <v>1</v>
      </c>
      <c r="C18" s="56">
        <v>17</v>
      </c>
      <c r="D18" s="2">
        <v>80</v>
      </c>
      <c r="E18" s="2">
        <v>20</v>
      </c>
      <c r="F18" s="4"/>
      <c r="G18" s="4"/>
      <c r="H18" s="13"/>
      <c r="I18" s="5">
        <v>103</v>
      </c>
      <c r="J18" s="15">
        <v>171489</v>
      </c>
      <c r="K18" s="38">
        <v>7</v>
      </c>
      <c r="L18" s="38">
        <v>17</v>
      </c>
      <c r="M18" s="39">
        <v>2.67</v>
      </c>
      <c r="N18" s="16">
        <v>499531</v>
      </c>
      <c r="O18" s="41">
        <v>0.312</v>
      </c>
      <c r="P18" s="9">
        <v>0.96208400000000005</v>
      </c>
      <c r="Q18" s="9">
        <v>0.940801</v>
      </c>
      <c r="R18" s="9">
        <v>1.71356</v>
      </c>
      <c r="S18" s="9">
        <v>1.3456300000000001</v>
      </c>
      <c r="T18" s="9">
        <v>2.1787700000000001</v>
      </c>
      <c r="U18" s="9">
        <v>1.0911999999999999</v>
      </c>
      <c r="V18" s="9">
        <v>1.6712499999999999</v>
      </c>
      <c r="W18" s="9">
        <v>3.16005</v>
      </c>
      <c r="X18" s="9">
        <v>1.99594</v>
      </c>
      <c r="Y18" s="9">
        <v>3.7376</v>
      </c>
      <c r="Z18" s="9">
        <v>0.39400000000000002</v>
      </c>
      <c r="AA18" s="9">
        <v>0.38600000000000001</v>
      </c>
      <c r="AB18" s="10">
        <f t="shared" si="0"/>
        <v>3.8770905772756974</v>
      </c>
      <c r="AC18" s="10">
        <f t="shared" si="1"/>
        <v>2.4194422153256729</v>
      </c>
      <c r="AD18" s="11">
        <v>7.5</v>
      </c>
      <c r="AE18" s="13"/>
      <c r="AF18" s="12">
        <f t="shared" si="2"/>
        <v>5</v>
      </c>
      <c r="AG18" s="12">
        <f t="shared" si="3"/>
        <v>1.25</v>
      </c>
      <c r="AH18" s="13"/>
      <c r="AI18" s="13"/>
      <c r="AJ18" s="12">
        <f t="shared" si="4"/>
        <v>6.25</v>
      </c>
      <c r="AK18" s="10">
        <f t="shared" si="5"/>
        <v>0.25</v>
      </c>
      <c r="AL18" s="10">
        <f t="shared" si="6"/>
        <v>0.29096045197740111</v>
      </c>
      <c r="AM18" s="10">
        <f t="shared" si="7"/>
        <v>0.77298473333088591</v>
      </c>
      <c r="AN18" s="33">
        <f t="shared" si="8"/>
        <v>1.0338908206068527</v>
      </c>
      <c r="AO18" s="10">
        <f t="shared" si="9"/>
        <v>0.39590403501724541</v>
      </c>
      <c r="AP18" s="10">
        <f t="shared" si="10"/>
        <v>0.25819209039548024</v>
      </c>
      <c r="AQ18" s="10">
        <f t="shared" si="11"/>
        <v>0.38292634688918653</v>
      </c>
      <c r="AR18" s="36">
        <v>2</v>
      </c>
      <c r="AS18" s="55" t="s">
        <v>29</v>
      </c>
      <c r="AT18" s="120" t="s">
        <v>24</v>
      </c>
    </row>
    <row r="19" spans="1:46" ht="15" thickBot="1" x14ac:dyDescent="0.4">
      <c r="A19" s="77">
        <v>18</v>
      </c>
      <c r="B19" s="55">
        <v>1</v>
      </c>
      <c r="C19" s="56">
        <v>18</v>
      </c>
      <c r="D19" s="2">
        <v>80</v>
      </c>
      <c r="E19" s="2">
        <v>40</v>
      </c>
      <c r="F19" s="4"/>
      <c r="G19" s="4"/>
      <c r="H19" s="13"/>
      <c r="I19" s="5">
        <v>125</v>
      </c>
      <c r="J19" s="15">
        <v>199891</v>
      </c>
      <c r="K19" s="38">
        <v>7</v>
      </c>
      <c r="L19" s="38">
        <v>15</v>
      </c>
      <c r="M19" s="39">
        <v>2.66</v>
      </c>
      <c r="N19" s="16">
        <v>601254</v>
      </c>
      <c r="O19" s="41">
        <v>0.32400000000000001</v>
      </c>
      <c r="P19" s="9">
        <v>0.61982499999999996</v>
      </c>
      <c r="Q19" s="9">
        <v>1.0512699999999999</v>
      </c>
      <c r="R19" s="9">
        <v>2.0353300000000001</v>
      </c>
      <c r="S19" s="9">
        <v>1.2203900000000001</v>
      </c>
      <c r="T19" s="9">
        <v>2.37317</v>
      </c>
      <c r="U19" s="9">
        <v>0.95310499999999998</v>
      </c>
      <c r="V19" s="9">
        <v>0.88542399999999999</v>
      </c>
      <c r="W19" s="9">
        <v>4.0558699999999996</v>
      </c>
      <c r="X19" s="9">
        <v>1.3009200000000001</v>
      </c>
      <c r="Y19" s="9">
        <v>4.2594000000000003</v>
      </c>
      <c r="Z19" s="9">
        <v>0.45</v>
      </c>
      <c r="AA19" s="14">
        <v>0.44500000000000001</v>
      </c>
      <c r="AB19" s="10">
        <f t="shared" si="0"/>
        <v>4.4208182557078732</v>
      </c>
      <c r="AC19" s="10">
        <f t="shared" si="1"/>
        <v>2.6579587748684141</v>
      </c>
      <c r="AD19" s="11">
        <v>7.5</v>
      </c>
      <c r="AE19" s="13"/>
      <c r="AF19" s="12">
        <f t="shared" si="2"/>
        <v>5</v>
      </c>
      <c r="AG19" s="12">
        <f t="shared" si="3"/>
        <v>1.6666666666666667</v>
      </c>
      <c r="AH19" s="13"/>
      <c r="AI19" s="13"/>
      <c r="AJ19" s="12">
        <f t="shared" si="4"/>
        <v>8.3333333333333339</v>
      </c>
      <c r="AK19" s="10">
        <f t="shared" si="5"/>
        <v>0.33333333333333337</v>
      </c>
      <c r="AL19" s="10">
        <f t="shared" si="6"/>
        <v>0.35310734463276838</v>
      </c>
      <c r="AM19" s="10">
        <f t="shared" si="7"/>
        <v>0.84918810698671376</v>
      </c>
      <c r="AN19" s="53">
        <f t="shared" si="8"/>
        <v>1.1788848681887663</v>
      </c>
      <c r="AO19" s="10">
        <f t="shared" si="9"/>
        <v>0.46147364241223759</v>
      </c>
      <c r="AP19" s="10">
        <f t="shared" si="10"/>
        <v>0.33728813559322035</v>
      </c>
      <c r="AQ19" s="10">
        <f t="shared" si="11"/>
        <v>0.39144928810668655</v>
      </c>
      <c r="AR19" s="36">
        <v>1</v>
      </c>
      <c r="AS19" s="55"/>
      <c r="AT19" s="78" t="s">
        <v>23</v>
      </c>
    </row>
    <row r="20" spans="1:46" ht="15" thickBot="1" x14ac:dyDescent="0.4">
      <c r="A20" s="77">
        <v>19</v>
      </c>
      <c r="B20" s="55">
        <v>1</v>
      </c>
      <c r="C20" s="56">
        <v>19</v>
      </c>
      <c r="D20" s="2">
        <v>80</v>
      </c>
      <c r="E20" s="2">
        <v>60</v>
      </c>
      <c r="F20" s="4"/>
      <c r="G20" s="4"/>
      <c r="H20" s="13"/>
      <c r="I20" s="5">
        <v>187</v>
      </c>
      <c r="J20" s="15">
        <v>298871</v>
      </c>
      <c r="K20" s="38">
        <v>7</v>
      </c>
      <c r="L20" s="38">
        <v>17</v>
      </c>
      <c r="M20" s="39">
        <v>2.64</v>
      </c>
      <c r="N20" s="16">
        <v>973358</v>
      </c>
      <c r="O20" s="41">
        <v>0.33900000000000002</v>
      </c>
      <c r="P20" s="9">
        <v>1.0784800000000001</v>
      </c>
      <c r="Q20" s="9">
        <v>1.1970400000000001</v>
      </c>
      <c r="R20" s="9">
        <v>2.4014799999999998</v>
      </c>
      <c r="S20" s="9">
        <v>1.6112200000000001</v>
      </c>
      <c r="T20" s="9">
        <v>2.8919100000000002</v>
      </c>
      <c r="U20" s="9">
        <v>0.96162099999999995</v>
      </c>
      <c r="V20" s="9">
        <v>1.3846799999999999</v>
      </c>
      <c r="W20" s="9">
        <v>3.9872100000000001</v>
      </c>
      <c r="X20" s="9">
        <v>1.68584</v>
      </c>
      <c r="Y20" s="9">
        <v>4.3289600000000004</v>
      </c>
      <c r="Z20" s="9">
        <v>0.42</v>
      </c>
      <c r="AA20" s="9">
        <v>0.39900000000000002</v>
      </c>
      <c r="AB20" s="10">
        <f t="shared" si="0"/>
        <v>4.4552735012791302</v>
      </c>
      <c r="AC20" s="10">
        <f t="shared" si="1"/>
        <v>3.097189191525116</v>
      </c>
      <c r="AD20" s="11">
        <v>7.5</v>
      </c>
      <c r="AE20" s="13"/>
      <c r="AF20" s="12">
        <f t="shared" si="2"/>
        <v>5</v>
      </c>
      <c r="AG20" s="12">
        <f t="shared" si="3"/>
        <v>2.5</v>
      </c>
      <c r="AH20" s="13"/>
      <c r="AI20" s="13"/>
      <c r="AJ20" s="12">
        <f t="shared" si="4"/>
        <v>12.5</v>
      </c>
      <c r="AK20" s="10">
        <f t="shared" si="5"/>
        <v>0.5</v>
      </c>
      <c r="AL20" s="10">
        <f t="shared" si="6"/>
        <v>0.52824858757062143</v>
      </c>
      <c r="AM20" s="10">
        <f t="shared" si="7"/>
        <v>0.98951731358629902</v>
      </c>
      <c r="AN20" s="53">
        <f t="shared" si="8"/>
        <v>1.1880729336744347</v>
      </c>
      <c r="AO20" s="10">
        <f t="shared" si="9"/>
        <v>0.68998148481616406</v>
      </c>
      <c r="AP20" s="10">
        <f t="shared" si="10"/>
        <v>0.50564971751412435</v>
      </c>
      <c r="AQ20" s="10">
        <f t="shared" si="11"/>
        <v>0.58075684182301079</v>
      </c>
      <c r="AR20" s="36">
        <v>0</v>
      </c>
      <c r="AS20" s="55"/>
      <c r="AT20" s="78" t="s">
        <v>23</v>
      </c>
    </row>
    <row r="21" spans="1:46" ht="15" thickBot="1" x14ac:dyDescent="0.4">
      <c r="A21" s="152">
        <v>20</v>
      </c>
      <c r="B21" s="153">
        <v>1</v>
      </c>
      <c r="C21" s="154">
        <v>20</v>
      </c>
      <c r="D21" s="154">
        <v>80</v>
      </c>
      <c r="E21" s="154">
        <v>80</v>
      </c>
      <c r="F21" s="155"/>
      <c r="G21" s="155"/>
      <c r="H21" s="156"/>
      <c r="I21" s="157">
        <v>354</v>
      </c>
      <c r="J21" s="158">
        <v>433158</v>
      </c>
      <c r="K21" s="159">
        <v>7</v>
      </c>
      <c r="L21" s="159">
        <v>17</v>
      </c>
      <c r="M21" s="160">
        <v>2.65</v>
      </c>
      <c r="N21" s="161">
        <v>1995138</v>
      </c>
      <c r="O21" s="162">
        <v>0.38700000000000001</v>
      </c>
      <c r="P21" s="163">
        <v>0.97545800000000005</v>
      </c>
      <c r="Q21" s="163">
        <v>1.1254299999999999</v>
      </c>
      <c r="R21" s="163">
        <v>2.4686499999999998</v>
      </c>
      <c r="S21" s="163">
        <v>1.48933</v>
      </c>
      <c r="T21" s="163">
        <v>2.8831099999999998</v>
      </c>
      <c r="U21" s="163">
        <v>0.78223500000000001</v>
      </c>
      <c r="V21" s="163">
        <v>1.1644600000000001</v>
      </c>
      <c r="W21" s="163">
        <v>3.2603599999999999</v>
      </c>
      <c r="X21" s="163">
        <v>1.4028</v>
      </c>
      <c r="Y21" s="163">
        <v>3.5493299999999999</v>
      </c>
      <c r="Z21" s="163">
        <v>0.46300000000000002</v>
      </c>
      <c r="AA21" s="163">
        <v>0.45500000000000002</v>
      </c>
      <c r="AB21" s="164">
        <f t="shared" si="0"/>
        <v>3.7485432519046649</v>
      </c>
      <c r="AC21" s="164">
        <f t="shared" si="1"/>
        <v>3.1333256413274375</v>
      </c>
      <c r="AD21" s="165">
        <v>7.5</v>
      </c>
      <c r="AE21" s="156"/>
      <c r="AF21" s="166">
        <f t="shared" si="2"/>
        <v>5</v>
      </c>
      <c r="AG21" s="166">
        <f t="shared" si="3"/>
        <v>5</v>
      </c>
      <c r="AH21" s="156"/>
      <c r="AI21" s="156"/>
      <c r="AJ21" s="166">
        <f t="shared" si="4"/>
        <v>25</v>
      </c>
      <c r="AK21" s="164">
        <f t="shared" si="5"/>
        <v>1</v>
      </c>
      <c r="AL21" s="164">
        <f t="shared" si="6"/>
        <v>1</v>
      </c>
      <c r="AM21" s="164">
        <f t="shared" si="7"/>
        <v>1.0010625052164337</v>
      </c>
      <c r="AN21" s="164">
        <f t="shared" si="8"/>
        <v>0.99961153384124402</v>
      </c>
      <c r="AO21" s="164">
        <f t="shared" si="9"/>
        <v>1</v>
      </c>
      <c r="AP21" s="53">
        <f t="shared" si="10"/>
        <v>1</v>
      </c>
      <c r="AQ21" s="164">
        <f t="shared" si="11"/>
        <v>1.0003886171233571</v>
      </c>
      <c r="AR21" s="167">
        <v>3</v>
      </c>
      <c r="AS21" s="153"/>
      <c r="AT21" s="151" t="s">
        <v>21</v>
      </c>
    </row>
    <row r="22" spans="1:46" ht="15" thickBot="1" x14ac:dyDescent="0.4">
      <c r="A22" s="77">
        <v>21</v>
      </c>
      <c r="B22" s="55">
        <v>1</v>
      </c>
      <c r="C22" s="56">
        <v>21</v>
      </c>
      <c r="D22" s="2">
        <v>85</v>
      </c>
      <c r="E22" s="2">
        <v>20</v>
      </c>
      <c r="F22" s="4"/>
      <c r="G22" s="4"/>
      <c r="H22" s="13"/>
      <c r="I22" s="5">
        <v>139</v>
      </c>
      <c r="J22" s="15">
        <v>198429</v>
      </c>
      <c r="K22" s="38">
        <v>7</v>
      </c>
      <c r="L22" s="38">
        <v>17</v>
      </c>
      <c r="M22" s="39">
        <v>2.65</v>
      </c>
      <c r="N22" s="16">
        <v>642914</v>
      </c>
      <c r="O22" s="41">
        <v>0.313</v>
      </c>
      <c r="P22" s="9">
        <v>1.016</v>
      </c>
      <c r="Q22" s="9">
        <v>0.914323</v>
      </c>
      <c r="R22" s="9">
        <v>1.74966</v>
      </c>
      <c r="S22" s="9">
        <v>1.3668400000000001</v>
      </c>
      <c r="T22" s="9">
        <v>2.2202600000000001</v>
      </c>
      <c r="U22" s="9">
        <v>0.81755999999999995</v>
      </c>
      <c r="V22" s="9">
        <v>2.0157799999999999</v>
      </c>
      <c r="W22" s="9">
        <v>4.0448500000000003</v>
      </c>
      <c r="X22" s="9">
        <v>2.1752699999999998</v>
      </c>
      <c r="Y22" s="9">
        <v>4.5926600000000004</v>
      </c>
      <c r="Z22" s="9">
        <v>0.38800000000000001</v>
      </c>
      <c r="AA22" s="14">
        <v>0.39400000000000002</v>
      </c>
      <c r="AB22" s="10">
        <f t="shared" si="0"/>
        <v>4.7098482656663156</v>
      </c>
      <c r="AC22" s="10">
        <f t="shared" si="1"/>
        <v>2.4467835432665477</v>
      </c>
      <c r="AD22" s="11">
        <v>5.5</v>
      </c>
      <c r="AE22" s="13"/>
      <c r="AF22" s="12">
        <f t="shared" si="2"/>
        <v>6.666666666666667</v>
      </c>
      <c r="AG22" s="12">
        <f t="shared" si="3"/>
        <v>1.25</v>
      </c>
      <c r="AH22" s="13"/>
      <c r="AI22" s="13"/>
      <c r="AJ22" s="12">
        <f t="shared" si="4"/>
        <v>8.3333333333333339</v>
      </c>
      <c r="AK22" s="10">
        <f t="shared" si="5"/>
        <v>0.34090909090909088</v>
      </c>
      <c r="AL22" s="10">
        <f t="shared" si="6"/>
        <v>0.39265536723163841</v>
      </c>
      <c r="AM22" s="10">
        <f t="shared" si="7"/>
        <v>0.78171998187429637</v>
      </c>
      <c r="AN22" s="53">
        <f t="shared" si="8"/>
        <v>1.2559595375110175</v>
      </c>
      <c r="AO22" s="10">
        <f t="shared" si="9"/>
        <v>0.45809843059576411</v>
      </c>
      <c r="AP22" s="10">
        <f t="shared" si="10"/>
        <v>0.35125834617360041</v>
      </c>
      <c r="AQ22" s="10">
        <f t="shared" si="11"/>
        <v>0.36473980006043433</v>
      </c>
      <c r="AR22" s="36">
        <v>1</v>
      </c>
      <c r="AS22" s="55"/>
      <c r="AT22" s="78" t="s">
        <v>23</v>
      </c>
    </row>
    <row r="23" spans="1:46" ht="15" thickBot="1" x14ac:dyDescent="0.4">
      <c r="A23" s="77">
        <v>22</v>
      </c>
      <c r="B23" s="55">
        <v>1</v>
      </c>
      <c r="C23" s="56">
        <v>22</v>
      </c>
      <c r="D23" s="2">
        <v>85</v>
      </c>
      <c r="E23" s="2">
        <v>40</v>
      </c>
      <c r="F23" s="4"/>
      <c r="G23" s="4"/>
      <c r="H23" s="13"/>
      <c r="I23" s="5">
        <v>168</v>
      </c>
      <c r="J23" s="15">
        <v>230952</v>
      </c>
      <c r="K23" s="38">
        <v>7</v>
      </c>
      <c r="L23" s="38">
        <v>15</v>
      </c>
      <c r="M23" s="39">
        <v>2.65</v>
      </c>
      <c r="N23" s="16">
        <v>758361</v>
      </c>
      <c r="O23" s="41">
        <v>0.32100000000000001</v>
      </c>
      <c r="P23" s="9">
        <v>1.08233</v>
      </c>
      <c r="Q23" s="9">
        <v>0.917987</v>
      </c>
      <c r="R23" s="9">
        <v>2.4807100000000002</v>
      </c>
      <c r="S23" s="9">
        <v>1.4192</v>
      </c>
      <c r="T23" s="9">
        <v>2.85798</v>
      </c>
      <c r="U23" s="9">
        <v>0.91023399999999999</v>
      </c>
      <c r="V23" s="9">
        <v>1.0473699999999999</v>
      </c>
      <c r="W23" s="9">
        <v>4.6024700000000003</v>
      </c>
      <c r="X23" s="9">
        <v>1.3876299999999999</v>
      </c>
      <c r="Y23" s="9">
        <v>4.8071000000000002</v>
      </c>
      <c r="Z23" s="9">
        <v>0.44700000000000001</v>
      </c>
      <c r="AA23" s="9">
        <v>0.44</v>
      </c>
      <c r="AB23" s="10">
        <f t="shared" si="0"/>
        <v>4.9464903123325739</v>
      </c>
      <c r="AC23" s="10">
        <f t="shared" si="1"/>
        <v>3.0937369608452494</v>
      </c>
      <c r="AD23" s="11">
        <v>5.5</v>
      </c>
      <c r="AE23" s="13"/>
      <c r="AF23" s="12">
        <f t="shared" si="2"/>
        <v>6.666666666666667</v>
      </c>
      <c r="AG23" s="12">
        <f t="shared" si="3"/>
        <v>1.6666666666666667</v>
      </c>
      <c r="AH23" s="13"/>
      <c r="AI23" s="13"/>
      <c r="AJ23" s="12">
        <f t="shared" si="4"/>
        <v>11.111111111111112</v>
      </c>
      <c r="AK23" s="10">
        <f t="shared" si="5"/>
        <v>0.45454545454545447</v>
      </c>
      <c r="AL23" s="10">
        <f t="shared" si="6"/>
        <v>0.47457627118644069</v>
      </c>
      <c r="AM23" s="10">
        <f t="shared" si="7"/>
        <v>0.98841436448730013</v>
      </c>
      <c r="AN23" s="53">
        <f t="shared" si="8"/>
        <v>1.3190640832886864</v>
      </c>
      <c r="AO23" s="10">
        <f t="shared" si="9"/>
        <v>0.53318188744061057</v>
      </c>
      <c r="AP23" s="10">
        <f t="shared" si="10"/>
        <v>0.45855161787365173</v>
      </c>
      <c r="AQ23" s="10">
        <f t="shared" si="11"/>
        <v>0.40421227004474503</v>
      </c>
      <c r="AR23" s="36">
        <v>0</v>
      </c>
      <c r="AS23" s="55"/>
      <c r="AT23" s="78" t="s">
        <v>23</v>
      </c>
    </row>
    <row r="24" spans="1:46" ht="15" thickBot="1" x14ac:dyDescent="0.4">
      <c r="A24" s="77">
        <v>23</v>
      </c>
      <c r="B24" s="55">
        <v>1</v>
      </c>
      <c r="C24" s="56">
        <v>23</v>
      </c>
      <c r="D24" s="2">
        <v>85</v>
      </c>
      <c r="E24" s="2">
        <v>60</v>
      </c>
      <c r="F24" s="4"/>
      <c r="G24" s="4"/>
      <c r="H24" s="13"/>
      <c r="I24" s="5">
        <v>251</v>
      </c>
      <c r="J24" s="15">
        <v>354718</v>
      </c>
      <c r="K24" s="38">
        <v>7</v>
      </c>
      <c r="L24" s="38">
        <v>17</v>
      </c>
      <c r="M24" s="39">
        <v>2.63</v>
      </c>
      <c r="N24" s="16">
        <v>1236377</v>
      </c>
      <c r="O24" s="41">
        <v>0.33200000000000002</v>
      </c>
      <c r="P24" s="9">
        <v>1.3768499999999999</v>
      </c>
      <c r="Q24" s="9">
        <v>1.2928500000000001</v>
      </c>
      <c r="R24" s="9">
        <v>2.4110100000000001</v>
      </c>
      <c r="S24" s="9">
        <v>1.8887</v>
      </c>
      <c r="T24" s="9">
        <v>3.0627</v>
      </c>
      <c r="U24" s="9">
        <v>0.892652</v>
      </c>
      <c r="V24" s="9">
        <v>1.35711</v>
      </c>
      <c r="W24" s="9">
        <v>3.9694400000000001</v>
      </c>
      <c r="X24" s="9">
        <v>1.6243700000000001</v>
      </c>
      <c r="Y24" s="9">
        <v>4.2889400000000002</v>
      </c>
      <c r="Z24" s="9">
        <v>0.42</v>
      </c>
      <c r="AA24" s="9">
        <v>0.441</v>
      </c>
      <c r="AB24" s="10">
        <f t="shared" si="0"/>
        <v>4.4429958307993047</v>
      </c>
      <c r="AC24" s="10">
        <f t="shared" si="1"/>
        <v>3.2558059601272307</v>
      </c>
      <c r="AD24" s="11">
        <v>5.5</v>
      </c>
      <c r="AE24" s="13"/>
      <c r="AF24" s="12">
        <f t="shared" si="2"/>
        <v>6.666666666666667</v>
      </c>
      <c r="AG24" s="12">
        <f t="shared" si="3"/>
        <v>2.5</v>
      </c>
      <c r="AH24" s="13"/>
      <c r="AI24" s="13"/>
      <c r="AJ24" s="12">
        <f t="shared" si="4"/>
        <v>16.666666666666668</v>
      </c>
      <c r="AK24" s="10">
        <f t="shared" si="5"/>
        <v>0.68181818181818177</v>
      </c>
      <c r="AL24" s="10">
        <f t="shared" si="6"/>
        <v>0.70903954802259883</v>
      </c>
      <c r="AM24" s="10">
        <f t="shared" si="7"/>
        <v>1.0401935974847383</v>
      </c>
      <c r="AN24" s="53">
        <f t="shared" si="8"/>
        <v>1.1847988882131479</v>
      </c>
      <c r="AO24" s="10">
        <f t="shared" si="9"/>
        <v>0.81891134412847044</v>
      </c>
      <c r="AP24" s="53">
        <f t="shared" si="10"/>
        <v>0.68726245505906525</v>
      </c>
      <c r="AQ24" s="10">
        <f t="shared" si="11"/>
        <v>0.69118172904729003</v>
      </c>
      <c r="AR24" s="36">
        <v>0</v>
      </c>
      <c r="AS24" s="55"/>
      <c r="AT24" s="78" t="s">
        <v>26</v>
      </c>
    </row>
    <row r="25" spans="1:46" ht="15" thickBot="1" x14ac:dyDescent="0.4">
      <c r="A25" s="77">
        <v>24</v>
      </c>
      <c r="B25" s="55">
        <v>1</v>
      </c>
      <c r="C25" s="56">
        <v>24</v>
      </c>
      <c r="D25" s="2">
        <v>85</v>
      </c>
      <c r="E25" s="2">
        <v>80</v>
      </c>
      <c r="F25" s="4"/>
      <c r="G25" s="4"/>
      <c r="H25" s="13"/>
      <c r="I25" s="5">
        <v>475</v>
      </c>
      <c r="J25" s="15">
        <v>521971</v>
      </c>
      <c r="K25" s="38">
        <v>7</v>
      </c>
      <c r="L25" s="38">
        <v>17</v>
      </c>
      <c r="M25" s="39">
        <v>2.63</v>
      </c>
      <c r="N25" s="16">
        <v>2528207</v>
      </c>
      <c r="O25" s="41">
        <v>0.375</v>
      </c>
      <c r="P25" s="9">
        <v>1.2321899999999999</v>
      </c>
      <c r="Q25" s="9">
        <v>1.2331399999999999</v>
      </c>
      <c r="R25" s="9">
        <v>2.57178</v>
      </c>
      <c r="S25" s="9">
        <v>1.74325</v>
      </c>
      <c r="T25" s="9">
        <v>3.1069200000000001</v>
      </c>
      <c r="U25" s="9">
        <v>0.69494500000000003</v>
      </c>
      <c r="V25" s="9">
        <v>0.992506</v>
      </c>
      <c r="W25" s="9">
        <v>3.6109800000000001</v>
      </c>
      <c r="X25" s="9">
        <v>1.2116199999999999</v>
      </c>
      <c r="Y25" s="9">
        <v>3.8088299999999999</v>
      </c>
      <c r="Z25" s="9">
        <v>0.47799999999999998</v>
      </c>
      <c r="AA25" s="14">
        <v>0.48299999999999998</v>
      </c>
      <c r="AB25" s="10">
        <f t="shared" si="0"/>
        <v>4.0150744268319611</v>
      </c>
      <c r="AC25" s="10">
        <f t="shared" si="1"/>
        <v>3.3516194393158663</v>
      </c>
      <c r="AD25" s="11">
        <v>5.5</v>
      </c>
      <c r="AE25" s="13"/>
      <c r="AF25" s="12">
        <f t="shared" si="2"/>
        <v>6.666666666666667</v>
      </c>
      <c r="AG25" s="12">
        <f t="shared" si="3"/>
        <v>5</v>
      </c>
      <c r="AH25" s="13"/>
      <c r="AI25" s="13"/>
      <c r="AJ25" s="12">
        <f t="shared" si="4"/>
        <v>33.333333333333336</v>
      </c>
      <c r="AK25" s="10">
        <f t="shared" si="5"/>
        <v>1.3636363636363635</v>
      </c>
      <c r="AL25" s="10">
        <f t="shared" si="6"/>
        <v>1.3418079096045197</v>
      </c>
      <c r="AM25" s="10">
        <f t="shared" si="7"/>
        <v>1.0708049326887752</v>
      </c>
      <c r="AN25" s="53">
        <f t="shared" si="8"/>
        <v>1.0706865138218562</v>
      </c>
      <c r="AO25" s="10">
        <f t="shared" si="9"/>
        <v>1.205036037658314</v>
      </c>
      <c r="AP25" s="53">
        <f t="shared" si="10"/>
        <v>1.3592706728299948</v>
      </c>
      <c r="AQ25" s="10">
        <f t="shared" si="11"/>
        <v>1.1254797946010284</v>
      </c>
      <c r="AR25" s="36">
        <v>0</v>
      </c>
      <c r="AS25" s="55"/>
      <c r="AT25" s="78" t="s">
        <v>26</v>
      </c>
    </row>
    <row r="26" spans="1:46" ht="15" thickBot="1" x14ac:dyDescent="0.4">
      <c r="A26" s="77">
        <v>25</v>
      </c>
      <c r="B26" s="55">
        <v>1</v>
      </c>
      <c r="C26" s="56">
        <v>25</v>
      </c>
      <c r="D26" s="2">
        <v>90</v>
      </c>
      <c r="E26" s="2">
        <v>20</v>
      </c>
      <c r="F26" s="4"/>
      <c r="G26" s="4"/>
      <c r="H26" s="13"/>
      <c r="I26" s="5">
        <v>212</v>
      </c>
      <c r="J26" s="15">
        <v>304239</v>
      </c>
      <c r="K26" s="38">
        <v>7</v>
      </c>
      <c r="L26" s="38">
        <v>17</v>
      </c>
      <c r="M26" s="39">
        <v>2.66</v>
      </c>
      <c r="N26" s="16">
        <v>1136451</v>
      </c>
      <c r="O26" s="41">
        <v>0.31900000000000001</v>
      </c>
      <c r="P26" s="9">
        <v>1.0615300000000001</v>
      </c>
      <c r="Q26" s="9">
        <v>1.0321199999999999</v>
      </c>
      <c r="R26" s="9">
        <v>2.34849</v>
      </c>
      <c r="S26" s="9">
        <v>1.48058</v>
      </c>
      <c r="T26" s="9">
        <v>2.77624</v>
      </c>
      <c r="U26" s="9">
        <v>0.96149300000000004</v>
      </c>
      <c r="V26" s="9">
        <v>0.96130499999999997</v>
      </c>
      <c r="W26" s="9">
        <v>2.5989100000000001</v>
      </c>
      <c r="X26" s="9">
        <v>1.3596200000000001</v>
      </c>
      <c r="Y26" s="9">
        <v>2.9330699999999998</v>
      </c>
      <c r="Z26" s="9">
        <v>0.44800000000000001</v>
      </c>
      <c r="AA26" s="9">
        <v>0.45200000000000001</v>
      </c>
      <c r="AB26" s="10">
        <f t="shared" si="0"/>
        <v>3.1699326502782359</v>
      </c>
      <c r="AC26" s="10">
        <f t="shared" si="1"/>
        <v>3.0211934330658141</v>
      </c>
      <c r="AD26" s="11">
        <v>3.7</v>
      </c>
      <c r="AE26" s="13"/>
      <c r="AF26" s="12">
        <f t="shared" si="2"/>
        <v>10</v>
      </c>
      <c r="AG26" s="12">
        <f t="shared" si="3"/>
        <v>1.25</v>
      </c>
      <c r="AH26" s="13"/>
      <c r="AI26" s="13"/>
      <c r="AJ26" s="12">
        <f t="shared" si="4"/>
        <v>12.5</v>
      </c>
      <c r="AK26" s="10">
        <f t="shared" si="5"/>
        <v>0.50675675675675669</v>
      </c>
      <c r="AL26" s="10">
        <f t="shared" si="6"/>
        <v>0.59887005649717517</v>
      </c>
      <c r="AM26" s="10">
        <f t="shared" si="7"/>
        <v>0.96523751855137829</v>
      </c>
      <c r="AN26" s="33">
        <f t="shared" si="8"/>
        <v>0.8453153734075296</v>
      </c>
      <c r="AO26" s="10">
        <f t="shared" si="9"/>
        <v>0.70237419140359869</v>
      </c>
      <c r="AP26" s="10">
        <f t="shared" si="10"/>
        <v>0.52517941670484036</v>
      </c>
      <c r="AQ26" s="10">
        <f t="shared" si="11"/>
        <v>0.83090194914150883</v>
      </c>
      <c r="AR26" s="54">
        <v>7</v>
      </c>
      <c r="AS26" s="55"/>
      <c r="AT26" s="78" t="s">
        <v>23</v>
      </c>
    </row>
    <row r="27" spans="1:46" ht="15" thickBot="1" x14ac:dyDescent="0.4">
      <c r="A27" s="77">
        <v>26</v>
      </c>
      <c r="B27" s="55">
        <v>1</v>
      </c>
      <c r="C27" s="56">
        <v>26</v>
      </c>
      <c r="D27" s="2">
        <v>90</v>
      </c>
      <c r="E27" s="2">
        <v>40</v>
      </c>
      <c r="F27" s="4"/>
      <c r="G27" s="4"/>
      <c r="H27" s="13"/>
      <c r="I27" s="5">
        <v>255</v>
      </c>
      <c r="J27" s="15">
        <v>343573</v>
      </c>
      <c r="K27" s="38">
        <v>7</v>
      </c>
      <c r="L27" s="38">
        <v>15</v>
      </c>
      <c r="M27" s="39">
        <v>2.66</v>
      </c>
      <c r="N27" s="16">
        <v>1286853</v>
      </c>
      <c r="O27" s="41">
        <v>0.32400000000000001</v>
      </c>
      <c r="P27" s="9">
        <v>0.788628</v>
      </c>
      <c r="Q27" s="9">
        <v>1.0763100000000001</v>
      </c>
      <c r="R27" s="9">
        <v>2.9609800000000002</v>
      </c>
      <c r="S27" s="9">
        <v>1.3343100000000001</v>
      </c>
      <c r="T27" s="9">
        <v>3.2477399999999998</v>
      </c>
      <c r="U27" s="9">
        <v>1.20929</v>
      </c>
      <c r="V27" s="9">
        <v>1.15455</v>
      </c>
      <c r="W27" s="9">
        <v>3.5342799999999999</v>
      </c>
      <c r="X27" s="9">
        <v>1.67194</v>
      </c>
      <c r="Y27" s="9">
        <v>3.9097900000000001</v>
      </c>
      <c r="Z27" s="9">
        <v>0.46100000000000002</v>
      </c>
      <c r="AA27" s="9">
        <v>0.45600000000000002</v>
      </c>
      <c r="AB27" s="10">
        <f t="shared" si="0"/>
        <v>4.0936206230792811</v>
      </c>
      <c r="AC27" s="10">
        <f t="shared" si="1"/>
        <v>3.4715311744531401</v>
      </c>
      <c r="AD27" s="11">
        <v>3.7</v>
      </c>
      <c r="AE27" s="13"/>
      <c r="AF27" s="12">
        <f t="shared" si="2"/>
        <v>10</v>
      </c>
      <c r="AG27" s="12">
        <f t="shared" si="3"/>
        <v>1.6666666666666667</v>
      </c>
      <c r="AH27" s="13"/>
      <c r="AI27" s="13"/>
      <c r="AJ27" s="12">
        <f t="shared" si="4"/>
        <v>16.666666666666668</v>
      </c>
      <c r="AK27" s="10">
        <f t="shared" si="5"/>
        <v>0.67567567567567566</v>
      </c>
      <c r="AL27" s="10">
        <f t="shared" si="6"/>
        <v>0.72033898305084743</v>
      </c>
      <c r="AM27" s="10">
        <f t="shared" si="7"/>
        <v>1.1091153911990863</v>
      </c>
      <c r="AN27" s="53">
        <f t="shared" si="8"/>
        <v>1.091632166154475</v>
      </c>
      <c r="AO27" s="10">
        <f t="shared" si="9"/>
        <v>0.79318170275049749</v>
      </c>
      <c r="AP27" s="53">
        <f t="shared" si="10"/>
        <v>0.68460833715071001</v>
      </c>
      <c r="AQ27" s="10">
        <f t="shared" si="11"/>
        <v>0.72660162217889035</v>
      </c>
      <c r="AR27" s="36">
        <v>0</v>
      </c>
      <c r="AS27" s="55"/>
      <c r="AT27" s="78" t="s">
        <v>26</v>
      </c>
    </row>
    <row r="28" spans="1:46" ht="15" thickBot="1" x14ac:dyDescent="0.4">
      <c r="A28" s="77">
        <v>27</v>
      </c>
      <c r="B28" s="55">
        <v>1</v>
      </c>
      <c r="C28" s="56">
        <v>27</v>
      </c>
      <c r="D28" s="2">
        <v>90</v>
      </c>
      <c r="E28" s="2">
        <v>60</v>
      </c>
      <c r="F28" s="4"/>
      <c r="G28" s="4"/>
      <c r="H28" s="13"/>
      <c r="I28" s="5">
        <v>383</v>
      </c>
      <c r="J28" s="15">
        <v>527872</v>
      </c>
      <c r="K28" s="38">
        <v>7</v>
      </c>
      <c r="L28" s="38">
        <v>17</v>
      </c>
      <c r="M28" s="39">
        <v>2.63</v>
      </c>
      <c r="N28" s="16">
        <v>2062459</v>
      </c>
      <c r="O28" s="41">
        <v>0.33200000000000002</v>
      </c>
      <c r="P28" s="9">
        <v>1.2676099999999999</v>
      </c>
      <c r="Q28" s="9">
        <v>1.50654</v>
      </c>
      <c r="R28" s="9">
        <v>2.97</v>
      </c>
      <c r="S28" s="9">
        <v>1.96888</v>
      </c>
      <c r="T28" s="9">
        <v>3.5633400000000002</v>
      </c>
      <c r="U28" s="9">
        <v>1.4655199999999999</v>
      </c>
      <c r="V28" s="9">
        <v>1.3762700000000001</v>
      </c>
      <c r="W28" s="9">
        <v>3.6687500000000002</v>
      </c>
      <c r="X28" s="9">
        <v>2.01044</v>
      </c>
      <c r="Y28" s="9">
        <v>4.1834899999999999</v>
      </c>
      <c r="Z28" s="9">
        <v>0.42199999999999999</v>
      </c>
      <c r="AA28" s="9">
        <v>0.432</v>
      </c>
      <c r="AB28" s="10">
        <f t="shared" si="0"/>
        <v>4.3350257352984647</v>
      </c>
      <c r="AC28" s="10">
        <f t="shared" si="1"/>
        <v>3.7321818250455054</v>
      </c>
      <c r="AD28" s="11">
        <v>3.7</v>
      </c>
      <c r="AE28" s="13"/>
      <c r="AF28" s="12">
        <f t="shared" si="2"/>
        <v>10</v>
      </c>
      <c r="AG28" s="12">
        <f t="shared" si="3"/>
        <v>2.5</v>
      </c>
      <c r="AH28" s="13"/>
      <c r="AI28" s="13"/>
      <c r="AJ28" s="12">
        <f t="shared" si="4"/>
        <v>25</v>
      </c>
      <c r="AK28" s="10">
        <f t="shared" si="5"/>
        <v>1.0135135135135134</v>
      </c>
      <c r="AL28" s="10">
        <f t="shared" si="6"/>
        <v>1.0819209039548023</v>
      </c>
      <c r="AM28" s="10">
        <f t="shared" si="7"/>
        <v>1.1923903594394587</v>
      </c>
      <c r="AN28" s="53">
        <f t="shared" si="8"/>
        <v>1.1560068627462572</v>
      </c>
      <c r="AO28" s="10">
        <f t="shared" si="9"/>
        <v>1.2186592421241209</v>
      </c>
      <c r="AP28" s="53">
        <f t="shared" si="10"/>
        <v>1.0271949916017711</v>
      </c>
      <c r="AQ28" s="10">
        <f t="shared" si="11"/>
        <v>1.0541972382664098</v>
      </c>
      <c r="AR28" s="36">
        <v>0</v>
      </c>
      <c r="AS28" s="55"/>
      <c r="AT28" s="78" t="s">
        <v>26</v>
      </c>
    </row>
    <row r="29" spans="1:46" ht="15" thickBot="1" x14ac:dyDescent="0.4">
      <c r="A29" s="77">
        <v>28</v>
      </c>
      <c r="B29" s="55">
        <v>1</v>
      </c>
      <c r="C29" s="56">
        <v>28</v>
      </c>
      <c r="D29" s="2">
        <v>90</v>
      </c>
      <c r="E29" s="2">
        <v>80</v>
      </c>
      <c r="F29" s="4"/>
      <c r="G29" s="4"/>
      <c r="H29" s="13"/>
      <c r="I29" s="5">
        <v>723</v>
      </c>
      <c r="J29" s="15">
        <v>782485</v>
      </c>
      <c r="K29" s="38">
        <v>7</v>
      </c>
      <c r="L29" s="38">
        <v>17</v>
      </c>
      <c r="M29" s="39">
        <v>2.64</v>
      </c>
      <c r="N29" s="16">
        <v>4048195</v>
      </c>
      <c r="O29" s="41">
        <v>0.37</v>
      </c>
      <c r="P29" s="9">
        <v>1.11751</v>
      </c>
      <c r="Q29" s="9">
        <v>1.24502</v>
      </c>
      <c r="R29" s="9">
        <v>3.2610700000000001</v>
      </c>
      <c r="S29" s="9">
        <v>1.67299</v>
      </c>
      <c r="T29" s="9">
        <v>3.6651699999999998</v>
      </c>
      <c r="U29" s="9">
        <v>1.0354099999999999</v>
      </c>
      <c r="V29" s="9">
        <v>1.1698</v>
      </c>
      <c r="W29" s="9">
        <v>3.34253</v>
      </c>
      <c r="X29" s="9">
        <v>1.5622199999999999</v>
      </c>
      <c r="Y29" s="9">
        <v>3.6895799999999999</v>
      </c>
      <c r="Z29" s="9">
        <v>0.48</v>
      </c>
      <c r="AA29" s="14">
        <v>0.47199999999999998</v>
      </c>
      <c r="AB29" s="10">
        <f t="shared" si="0"/>
        <v>3.8943184182601196</v>
      </c>
      <c r="AC29" s="10">
        <f t="shared" si="1"/>
        <v>3.8780493768001461</v>
      </c>
      <c r="AD29" s="11">
        <v>3.7</v>
      </c>
      <c r="AE29" s="13"/>
      <c r="AF29" s="12">
        <f t="shared" si="2"/>
        <v>10</v>
      </c>
      <c r="AG29" s="12">
        <f t="shared" si="3"/>
        <v>5</v>
      </c>
      <c r="AH29" s="13"/>
      <c r="AI29" s="13"/>
      <c r="AJ29" s="12">
        <f t="shared" si="4"/>
        <v>50</v>
      </c>
      <c r="AK29" s="10">
        <f t="shared" si="5"/>
        <v>2.0270270270270268</v>
      </c>
      <c r="AL29" s="10">
        <f t="shared" si="6"/>
        <v>2.0423728813559321</v>
      </c>
      <c r="AM29" s="10">
        <f t="shared" si="7"/>
        <v>1.2389934111182577</v>
      </c>
      <c r="AN29" s="53">
        <f t="shared" si="8"/>
        <v>1.038484911536032</v>
      </c>
      <c r="AO29" s="10">
        <f t="shared" si="9"/>
        <v>1.8064655391335263</v>
      </c>
      <c r="AP29" s="53">
        <f t="shared" si="10"/>
        <v>2.0300961978928078</v>
      </c>
      <c r="AQ29" s="10">
        <f t="shared" si="11"/>
        <v>1.7395202559674821</v>
      </c>
      <c r="AR29" s="36">
        <v>0</v>
      </c>
      <c r="AS29" s="55"/>
      <c r="AT29" s="78" t="s">
        <v>26</v>
      </c>
    </row>
    <row r="30" spans="1:46" ht="15" thickBot="1" x14ac:dyDescent="0.4">
      <c r="A30" s="77">
        <v>29</v>
      </c>
      <c r="B30" s="55">
        <v>1</v>
      </c>
      <c r="C30" s="56">
        <v>29</v>
      </c>
      <c r="D30" s="2">
        <v>95</v>
      </c>
      <c r="E30" s="2">
        <v>20</v>
      </c>
      <c r="F30" s="4"/>
      <c r="G30" s="4"/>
      <c r="H30" s="13"/>
      <c r="I30" s="5">
        <v>512</v>
      </c>
      <c r="J30" s="15">
        <v>400911</v>
      </c>
      <c r="K30" s="38">
        <v>7</v>
      </c>
      <c r="L30" s="38">
        <v>17</v>
      </c>
      <c r="M30" s="39">
        <v>2.69</v>
      </c>
      <c r="N30" s="16">
        <v>1771475</v>
      </c>
      <c r="O30" s="41">
        <v>0.33800000000000002</v>
      </c>
      <c r="P30" s="9">
        <v>0.90138799999999997</v>
      </c>
      <c r="Q30" s="9">
        <v>1.1173999999999999</v>
      </c>
      <c r="R30" s="9">
        <v>1.60717</v>
      </c>
      <c r="S30" s="9">
        <v>1.4356500000000001</v>
      </c>
      <c r="T30" s="9">
        <v>1.4356500000000001</v>
      </c>
      <c r="U30" s="9">
        <v>0.85117100000000001</v>
      </c>
      <c r="V30" s="9">
        <v>2.7715000000000001</v>
      </c>
      <c r="W30" s="9">
        <v>3.3908999999999998</v>
      </c>
      <c r="X30" s="9">
        <v>2.8992599999999999</v>
      </c>
      <c r="Y30" s="9">
        <v>2.8992599999999999</v>
      </c>
      <c r="Z30" s="9">
        <v>0.48699999999999999</v>
      </c>
      <c r="AA30" s="9">
        <v>0.48099999999999998</v>
      </c>
      <c r="AB30" s="10">
        <f t="shared" si="0"/>
        <v>3.1748795063277595</v>
      </c>
      <c r="AC30" s="10">
        <f t="shared" si="1"/>
        <v>1.9435198798571627</v>
      </c>
      <c r="AD30" s="11">
        <v>2</v>
      </c>
      <c r="AE30" s="13"/>
      <c r="AF30" s="12">
        <f t="shared" si="2"/>
        <v>20</v>
      </c>
      <c r="AG30" s="12">
        <f t="shared" si="3"/>
        <v>1.25</v>
      </c>
      <c r="AH30" s="13"/>
      <c r="AI30" s="13"/>
      <c r="AJ30" s="12">
        <f t="shared" si="4"/>
        <v>25</v>
      </c>
      <c r="AK30" s="10">
        <f t="shared" si="5"/>
        <v>0.9375</v>
      </c>
      <c r="AL30" s="10">
        <f t="shared" si="6"/>
        <v>1.4463276836158192</v>
      </c>
      <c r="AM30" s="10">
        <f t="shared" si="7"/>
        <v>0.62093286896394972</v>
      </c>
      <c r="AN30" s="33">
        <f t="shared" si="8"/>
        <v>0.84663453502073582</v>
      </c>
      <c r="AO30" s="10">
        <f t="shared" si="9"/>
        <v>0.92555372404526759</v>
      </c>
      <c r="AP30" s="53">
        <f t="shared" si="10"/>
        <v>1.0392655367231638</v>
      </c>
      <c r="AQ30" s="10">
        <f t="shared" si="11"/>
        <v>1.0932151781672819</v>
      </c>
      <c r="AR30" s="36">
        <v>6</v>
      </c>
      <c r="AS30" s="55"/>
      <c r="AT30" s="78" t="s">
        <v>26</v>
      </c>
    </row>
    <row r="31" spans="1:46" ht="15" thickBot="1" x14ac:dyDescent="0.4">
      <c r="A31" s="77">
        <v>30</v>
      </c>
      <c r="B31" s="55">
        <v>1</v>
      </c>
      <c r="C31" s="56">
        <v>30</v>
      </c>
      <c r="D31" s="2">
        <v>95</v>
      </c>
      <c r="E31" s="2">
        <v>40</v>
      </c>
      <c r="F31" s="4"/>
      <c r="G31" s="4"/>
      <c r="H31" s="13"/>
      <c r="I31" s="5">
        <v>606</v>
      </c>
      <c r="J31" s="15">
        <v>474766</v>
      </c>
      <c r="K31" s="38">
        <v>7</v>
      </c>
      <c r="L31" s="38">
        <v>15</v>
      </c>
      <c r="M31" s="39">
        <v>2.69</v>
      </c>
      <c r="N31" s="16">
        <v>2065313</v>
      </c>
      <c r="O31" s="41">
        <v>0.34300000000000003</v>
      </c>
      <c r="P31" s="9">
        <v>0.90685199999999999</v>
      </c>
      <c r="Q31" s="9">
        <v>0.84373299999999996</v>
      </c>
      <c r="R31" s="9">
        <v>2.8286600000000002</v>
      </c>
      <c r="S31" s="9">
        <v>1.23865</v>
      </c>
      <c r="T31" s="9">
        <v>3.0879699999999999</v>
      </c>
      <c r="U31" s="9">
        <v>1.19469</v>
      </c>
      <c r="V31" s="9">
        <v>0.90327999999999997</v>
      </c>
      <c r="W31" s="9">
        <v>3.4365999999999999</v>
      </c>
      <c r="X31" s="9">
        <v>1.49773</v>
      </c>
      <c r="Y31" s="9">
        <v>3.7487900000000001</v>
      </c>
      <c r="Z31" s="9">
        <v>0.51400000000000001</v>
      </c>
      <c r="AA31" s="9">
        <v>0.59</v>
      </c>
      <c r="AB31" s="10">
        <f t="shared" si="0"/>
        <v>4.0709105706340445</v>
      </c>
      <c r="AC31" s="10">
        <f t="shared" si="1"/>
        <v>3.3833869711429698</v>
      </c>
      <c r="AD31" s="11">
        <v>2</v>
      </c>
      <c r="AE31" s="13"/>
      <c r="AF31" s="12">
        <f t="shared" si="2"/>
        <v>20</v>
      </c>
      <c r="AG31" s="12">
        <f t="shared" si="3"/>
        <v>1.6666666666666667</v>
      </c>
      <c r="AH31" s="13"/>
      <c r="AI31" s="13"/>
      <c r="AJ31" s="12">
        <f t="shared" si="4"/>
        <v>33.333333333333336</v>
      </c>
      <c r="AK31" s="10">
        <f t="shared" si="5"/>
        <v>1.25</v>
      </c>
      <c r="AL31" s="10">
        <f t="shared" si="6"/>
        <v>1.7118644067796611</v>
      </c>
      <c r="AM31" s="10">
        <f t="shared" si="7"/>
        <v>1.0809543038795431</v>
      </c>
      <c r="AN31" s="53">
        <f t="shared" si="8"/>
        <v>1.0855761521690785</v>
      </c>
      <c r="AO31" s="10">
        <f t="shared" si="9"/>
        <v>1.096057327811099</v>
      </c>
      <c r="AP31" s="53">
        <f t="shared" si="10"/>
        <v>1.3423728813559321</v>
      </c>
      <c r="AQ31" s="10">
        <f t="shared" si="11"/>
        <v>1.0096549427887469</v>
      </c>
      <c r="AR31" s="36">
        <v>0</v>
      </c>
      <c r="AS31" s="55"/>
      <c r="AT31" s="78" t="s">
        <v>26</v>
      </c>
    </row>
    <row r="32" spans="1:46" ht="15" thickBot="1" x14ac:dyDescent="0.4">
      <c r="A32" s="77">
        <v>31</v>
      </c>
      <c r="B32" s="55">
        <v>1</v>
      </c>
      <c r="C32" s="56">
        <v>31</v>
      </c>
      <c r="D32" s="2">
        <v>95</v>
      </c>
      <c r="E32" s="2">
        <v>60</v>
      </c>
      <c r="F32" s="4"/>
      <c r="G32" s="4"/>
      <c r="H32" s="13"/>
      <c r="I32" s="5">
        <v>863</v>
      </c>
      <c r="J32" s="15">
        <v>687402</v>
      </c>
      <c r="K32" s="38">
        <v>7</v>
      </c>
      <c r="L32" s="38">
        <v>17</v>
      </c>
      <c r="M32" s="39">
        <v>2.67</v>
      </c>
      <c r="N32" s="16">
        <v>2968019</v>
      </c>
      <c r="O32" s="41">
        <v>0.34200000000000003</v>
      </c>
      <c r="P32" s="9">
        <v>0.96882000000000001</v>
      </c>
      <c r="Q32" s="9">
        <v>1.41246</v>
      </c>
      <c r="R32" s="9">
        <v>2.71225</v>
      </c>
      <c r="S32" s="9">
        <v>1.71279</v>
      </c>
      <c r="T32" s="9">
        <v>3.2078000000000002</v>
      </c>
      <c r="U32" s="9">
        <v>0.88880899999999996</v>
      </c>
      <c r="V32" s="9">
        <v>1.7748299999999999</v>
      </c>
      <c r="W32" s="9">
        <v>3.4978799999999999</v>
      </c>
      <c r="X32" s="9">
        <v>1.98495</v>
      </c>
      <c r="Y32" s="9">
        <v>4.0218400000000001</v>
      </c>
      <c r="Z32" s="9">
        <v>0.50900000000000001</v>
      </c>
      <c r="AA32" s="14">
        <v>0.49099999999999999</v>
      </c>
      <c r="AB32" s="10">
        <f t="shared" si="0"/>
        <v>4.2301110300440108</v>
      </c>
      <c r="AC32" s="10">
        <f t="shared" si="1"/>
        <v>3.4838116167353252</v>
      </c>
      <c r="AD32" s="11">
        <v>2</v>
      </c>
      <c r="AE32" s="13"/>
      <c r="AF32" s="12">
        <f t="shared" si="2"/>
        <v>20</v>
      </c>
      <c r="AG32" s="12">
        <f t="shared" si="3"/>
        <v>2.5</v>
      </c>
      <c r="AH32" s="13"/>
      <c r="AI32" s="13"/>
      <c r="AJ32" s="12">
        <f t="shared" si="4"/>
        <v>50</v>
      </c>
      <c r="AK32" s="10">
        <f t="shared" si="5"/>
        <v>1.875</v>
      </c>
      <c r="AL32" s="10">
        <f t="shared" si="6"/>
        <v>2.4378531073446328</v>
      </c>
      <c r="AM32" s="10">
        <f t="shared" si="7"/>
        <v>1.113038855187005</v>
      </c>
      <c r="AN32" s="53">
        <f t="shared" si="8"/>
        <v>1.1280296080117362</v>
      </c>
      <c r="AO32" s="10">
        <f t="shared" si="9"/>
        <v>1.58695441386284</v>
      </c>
      <c r="AP32" s="53">
        <f t="shared" si="10"/>
        <v>1.9875706214689266</v>
      </c>
      <c r="AQ32" s="10">
        <f t="shared" si="11"/>
        <v>1.4068375533688375</v>
      </c>
      <c r="AR32" s="36">
        <v>0</v>
      </c>
      <c r="AS32" s="55"/>
      <c r="AT32" s="78" t="s">
        <v>26</v>
      </c>
    </row>
    <row r="33" spans="1:46" ht="15" thickBot="1" x14ac:dyDescent="0.4">
      <c r="A33" s="80">
        <v>32</v>
      </c>
      <c r="B33" s="81">
        <v>1</v>
      </c>
      <c r="C33" s="82">
        <v>32</v>
      </c>
      <c r="D33" s="83">
        <v>95</v>
      </c>
      <c r="E33" s="83">
        <v>80</v>
      </c>
      <c r="F33" s="131"/>
      <c r="G33" s="131"/>
      <c r="H33" s="103"/>
      <c r="I33" s="84">
        <v>1572</v>
      </c>
      <c r="J33" s="85">
        <v>1128873</v>
      </c>
      <c r="K33" s="132">
        <v>7</v>
      </c>
      <c r="L33" s="132">
        <v>17</v>
      </c>
      <c r="M33" s="86">
        <v>2.67</v>
      </c>
      <c r="N33" s="133">
        <v>5660291</v>
      </c>
      <c r="O33" s="87">
        <v>0.36599999999999999</v>
      </c>
      <c r="P33" s="88">
        <v>1.0483100000000001</v>
      </c>
      <c r="Q33" s="88">
        <v>1.1911700000000001</v>
      </c>
      <c r="R33" s="88">
        <v>3.23712</v>
      </c>
      <c r="S33" s="88">
        <v>1.58677</v>
      </c>
      <c r="T33" s="88">
        <v>3.6051099999999998</v>
      </c>
      <c r="U33" s="88">
        <v>0.95961799999999997</v>
      </c>
      <c r="V33" s="88">
        <v>1.17848</v>
      </c>
      <c r="W33" s="88">
        <v>3.50177</v>
      </c>
      <c r="X33" s="88">
        <v>1.51976</v>
      </c>
      <c r="Y33" s="88">
        <v>3.8173400000000002</v>
      </c>
      <c r="Z33" s="88">
        <v>0.56399999999999995</v>
      </c>
      <c r="AA33" s="88">
        <v>0.55200000000000005</v>
      </c>
      <c r="AB33" s="134">
        <f t="shared" si="0"/>
        <v>4.0919786193478576</v>
      </c>
      <c r="AC33" s="90">
        <f t="shared" si="1"/>
        <v>3.9069799956616102</v>
      </c>
      <c r="AD33" s="92">
        <v>2</v>
      </c>
      <c r="AE33" s="103"/>
      <c r="AF33" s="91">
        <f t="shared" si="2"/>
        <v>20</v>
      </c>
      <c r="AG33" s="91">
        <f t="shared" si="3"/>
        <v>5</v>
      </c>
      <c r="AH33" s="103"/>
      <c r="AI33" s="103"/>
      <c r="AJ33" s="91">
        <f t="shared" si="4"/>
        <v>100</v>
      </c>
      <c r="AK33" s="90">
        <f t="shared" si="5"/>
        <v>3.75</v>
      </c>
      <c r="AL33" s="90">
        <f t="shared" si="6"/>
        <v>4.4406779661016946</v>
      </c>
      <c r="AM33" s="90">
        <f t="shared" si="7"/>
        <v>1.2482364203391727</v>
      </c>
      <c r="AN33" s="93">
        <f t="shared" si="8"/>
        <v>1.0911942984927621</v>
      </c>
      <c r="AO33" s="90">
        <f t="shared" si="9"/>
        <v>2.6061460252379041</v>
      </c>
      <c r="AP33" s="93">
        <f t="shared" si="10"/>
        <v>3.8881355932203392</v>
      </c>
      <c r="AQ33" s="90">
        <f t="shared" si="11"/>
        <v>2.38834278078405</v>
      </c>
      <c r="AR33" s="94">
        <v>0</v>
      </c>
      <c r="AS33" s="81"/>
      <c r="AT33" s="95" t="s">
        <v>26</v>
      </c>
    </row>
    <row r="34" spans="1:46" ht="15" thickBot="1" x14ac:dyDescent="0.4">
      <c r="A34" s="60">
        <v>33</v>
      </c>
      <c r="B34" s="61">
        <v>2</v>
      </c>
      <c r="C34" s="121">
        <v>1</v>
      </c>
      <c r="D34" s="108">
        <v>60</v>
      </c>
      <c r="E34" s="108">
        <v>20</v>
      </c>
      <c r="F34" s="108"/>
      <c r="G34" s="108"/>
      <c r="H34" s="96"/>
      <c r="I34" s="108">
        <v>128</v>
      </c>
      <c r="J34" s="65">
        <v>42509</v>
      </c>
      <c r="K34" s="122">
        <v>7</v>
      </c>
      <c r="L34" s="122">
        <v>17</v>
      </c>
      <c r="M34" s="122">
        <v>2.8</v>
      </c>
      <c r="N34" s="65">
        <v>132204</v>
      </c>
      <c r="O34" s="122">
        <v>0.27</v>
      </c>
      <c r="P34" s="97">
        <v>0.84</v>
      </c>
      <c r="Q34" s="97">
        <v>0.56999999999999995</v>
      </c>
      <c r="R34" s="97">
        <v>0.9</v>
      </c>
      <c r="S34" s="97">
        <v>1.01</v>
      </c>
      <c r="T34" s="97">
        <v>1.35</v>
      </c>
      <c r="U34" s="97">
        <v>1.23</v>
      </c>
      <c r="V34" s="97">
        <v>0.71</v>
      </c>
      <c r="W34" s="97">
        <v>3.53</v>
      </c>
      <c r="X34" s="97">
        <v>1.42</v>
      </c>
      <c r="Y34" s="97">
        <v>3.81</v>
      </c>
      <c r="Z34" s="108">
        <v>0.33</v>
      </c>
      <c r="AA34" s="108">
        <v>0.64</v>
      </c>
      <c r="AB34" s="123">
        <v>4.21</v>
      </c>
      <c r="AC34" s="124">
        <v>1.64</v>
      </c>
      <c r="AD34" s="124">
        <v>9.1</v>
      </c>
      <c r="AE34" s="96"/>
      <c r="AF34" s="71">
        <f t="shared" ref="AF34:AF65" si="12">100/(100-D34)</f>
        <v>2.5</v>
      </c>
      <c r="AG34" s="71">
        <f t="shared" ref="AG34:AG65" si="13">100/(100-E34)</f>
        <v>1.25</v>
      </c>
      <c r="AH34" s="96"/>
      <c r="AI34" s="96"/>
      <c r="AJ34" s="71">
        <f t="shared" ref="AJ34:AJ65" si="14">AF34*AG34*2</f>
        <v>6.25</v>
      </c>
      <c r="AK34" s="70">
        <f t="shared" ref="AK34:AK65" si="15">7.5/AD34*AG34/5*2</f>
        <v>0.41208791208791212</v>
      </c>
      <c r="AL34" s="70">
        <f t="shared" ref="AL34:AL65" si="16">I34/354</f>
        <v>0.3615819209039548</v>
      </c>
      <c r="AM34" s="70">
        <f t="shared" ref="AM34:AM65" si="17">AC34/3.13</f>
        <v>0.52396166134185307</v>
      </c>
      <c r="AN34" s="74">
        <f t="shared" ref="AN34:AN65" si="18">AB34/3.75</f>
        <v>1.1226666666666667</v>
      </c>
      <c r="AO34" s="74">
        <f t="shared" ref="AO34:AO65" si="19">J34/433158</f>
        <v>9.8137400209623277E-2</v>
      </c>
      <c r="AP34" s="70">
        <f t="shared" ref="AP34:AP65" si="20">(AK34+AL34/4)/1.25</f>
        <v>0.40198671385112067</v>
      </c>
      <c r="AQ34" s="70">
        <f t="shared" si="11"/>
        <v>8.7414548880305767E-2</v>
      </c>
      <c r="AR34" s="75">
        <v>0</v>
      </c>
      <c r="AS34" s="98"/>
      <c r="AT34" s="76" t="s">
        <v>28</v>
      </c>
    </row>
    <row r="35" spans="1:46" ht="15" thickBot="1" x14ac:dyDescent="0.4">
      <c r="A35" s="77">
        <v>34</v>
      </c>
      <c r="B35" s="55">
        <v>2</v>
      </c>
      <c r="C35" s="57">
        <v>2</v>
      </c>
      <c r="D35" s="18">
        <v>60</v>
      </c>
      <c r="E35" s="18">
        <v>40</v>
      </c>
      <c r="F35" s="18"/>
      <c r="G35" s="18"/>
      <c r="H35" s="13"/>
      <c r="I35" s="18">
        <v>145</v>
      </c>
      <c r="J35" s="15">
        <v>32043</v>
      </c>
      <c r="K35" s="47">
        <v>7</v>
      </c>
      <c r="L35" s="47">
        <v>16</v>
      </c>
      <c r="M35" s="47">
        <v>2.9</v>
      </c>
      <c r="N35" s="15">
        <v>111340</v>
      </c>
      <c r="O35" s="47">
        <v>0.35</v>
      </c>
      <c r="P35" s="5">
        <v>0.75</v>
      </c>
      <c r="Q35" s="5">
        <v>0.56000000000000005</v>
      </c>
      <c r="R35" s="5">
        <v>1.27</v>
      </c>
      <c r="S35" s="5">
        <v>0.93</v>
      </c>
      <c r="T35" s="5">
        <v>1.57</v>
      </c>
      <c r="U35" s="5">
        <v>0.6</v>
      </c>
      <c r="V35" s="5">
        <v>0.67</v>
      </c>
      <c r="W35" s="5">
        <v>1.68</v>
      </c>
      <c r="X35" s="5">
        <v>0.9</v>
      </c>
      <c r="Y35" s="5">
        <v>1.9</v>
      </c>
      <c r="Z35" s="18">
        <v>0.44</v>
      </c>
      <c r="AA35" s="18">
        <v>0.44</v>
      </c>
      <c r="AB35" s="19">
        <v>2.27</v>
      </c>
      <c r="AC35" s="7">
        <v>2.0099999999999998</v>
      </c>
      <c r="AD35" s="7">
        <v>10</v>
      </c>
      <c r="AE35" s="13"/>
      <c r="AF35" s="12">
        <f t="shared" si="12"/>
        <v>2.5</v>
      </c>
      <c r="AG35" s="12">
        <f t="shared" si="13"/>
        <v>1.6666666666666667</v>
      </c>
      <c r="AH35" s="13"/>
      <c r="AI35" s="13"/>
      <c r="AJ35" s="12">
        <f t="shared" si="14"/>
        <v>8.3333333333333339</v>
      </c>
      <c r="AK35" s="10">
        <f t="shared" si="15"/>
        <v>0.5</v>
      </c>
      <c r="AL35" s="10">
        <f t="shared" si="16"/>
        <v>0.4096045197740113</v>
      </c>
      <c r="AM35" s="10">
        <f t="shared" si="17"/>
        <v>0.64217252396166125</v>
      </c>
      <c r="AN35" s="33">
        <f t="shared" si="18"/>
        <v>0.60533333333333339</v>
      </c>
      <c r="AO35" s="53">
        <f t="shared" si="19"/>
        <v>7.397531616638732E-2</v>
      </c>
      <c r="AP35" s="10">
        <f t="shared" si="20"/>
        <v>0.48192090395480225</v>
      </c>
      <c r="AQ35" s="10">
        <f t="shared" si="11"/>
        <v>0.12220591877707156</v>
      </c>
      <c r="AR35" s="36">
        <v>0</v>
      </c>
      <c r="AS35" s="37"/>
      <c r="AT35" s="78" t="s">
        <v>28</v>
      </c>
    </row>
    <row r="36" spans="1:46" ht="15" thickBot="1" x14ac:dyDescent="0.4">
      <c r="A36" s="77">
        <v>35</v>
      </c>
      <c r="B36" s="55">
        <v>2</v>
      </c>
      <c r="C36" s="57">
        <v>3</v>
      </c>
      <c r="D36" s="18">
        <v>60</v>
      </c>
      <c r="E36" s="18">
        <v>60</v>
      </c>
      <c r="F36" s="18"/>
      <c r="G36" s="18"/>
      <c r="H36" s="13"/>
      <c r="I36" s="18">
        <v>207</v>
      </c>
      <c r="J36" s="15">
        <v>67811</v>
      </c>
      <c r="K36" s="47">
        <v>7</v>
      </c>
      <c r="L36" s="47">
        <v>17</v>
      </c>
      <c r="M36" s="47">
        <v>2.8</v>
      </c>
      <c r="N36" s="15">
        <v>251530</v>
      </c>
      <c r="O36" s="47">
        <v>0.36</v>
      </c>
      <c r="P36" s="5">
        <v>0.83</v>
      </c>
      <c r="Q36" s="5">
        <v>0.53</v>
      </c>
      <c r="R36" s="5">
        <v>1.63</v>
      </c>
      <c r="S36" s="5">
        <v>0.99</v>
      </c>
      <c r="T36" s="5">
        <v>1.91</v>
      </c>
      <c r="U36" s="5">
        <v>1.49</v>
      </c>
      <c r="V36" s="5">
        <v>0.63</v>
      </c>
      <c r="W36" s="5">
        <v>3.14</v>
      </c>
      <c r="X36" s="5">
        <v>1.62</v>
      </c>
      <c r="Y36" s="5">
        <v>3.53</v>
      </c>
      <c r="Z36" s="18">
        <v>0.42</v>
      </c>
      <c r="AA36" s="18">
        <v>0.46</v>
      </c>
      <c r="AB36" s="19">
        <v>3.76</v>
      </c>
      <c r="AC36" s="7">
        <v>2.2400000000000002</v>
      </c>
      <c r="AD36" s="7">
        <v>11</v>
      </c>
      <c r="AE36" s="13"/>
      <c r="AF36" s="12">
        <f t="shared" si="12"/>
        <v>2.5</v>
      </c>
      <c r="AG36" s="12">
        <f t="shared" si="13"/>
        <v>2.5</v>
      </c>
      <c r="AH36" s="13"/>
      <c r="AI36" s="13"/>
      <c r="AJ36" s="12">
        <f t="shared" si="14"/>
        <v>12.5</v>
      </c>
      <c r="AK36" s="10">
        <f t="shared" si="15"/>
        <v>0.68181818181818177</v>
      </c>
      <c r="AL36" s="10">
        <f t="shared" si="16"/>
        <v>0.5847457627118644</v>
      </c>
      <c r="AM36" s="10">
        <f t="shared" si="17"/>
        <v>0.7156549520766774</v>
      </c>
      <c r="AN36" s="33">
        <f t="shared" si="18"/>
        <v>1.0026666666666666</v>
      </c>
      <c r="AO36" s="53">
        <f t="shared" si="19"/>
        <v>0.15655026572290018</v>
      </c>
      <c r="AP36" s="53">
        <f t="shared" si="20"/>
        <v>0.66240369799691834</v>
      </c>
      <c r="AQ36" s="10">
        <f t="shared" si="11"/>
        <v>0.15613390863321164</v>
      </c>
      <c r="AR36" s="36">
        <v>0</v>
      </c>
      <c r="AS36" s="37"/>
      <c r="AT36" s="78" t="s">
        <v>28</v>
      </c>
    </row>
    <row r="37" spans="1:46" ht="15" thickBot="1" x14ac:dyDescent="0.4">
      <c r="A37" s="77">
        <v>36</v>
      </c>
      <c r="B37" s="58">
        <v>2</v>
      </c>
      <c r="C37" s="57">
        <v>4</v>
      </c>
      <c r="D37" s="20">
        <v>60</v>
      </c>
      <c r="E37" s="20">
        <v>80</v>
      </c>
      <c r="F37" s="18"/>
      <c r="G37" s="18"/>
      <c r="H37" s="21"/>
      <c r="I37" s="18">
        <v>377</v>
      </c>
      <c r="J37" s="15">
        <v>256442</v>
      </c>
      <c r="K37" s="47">
        <v>7</v>
      </c>
      <c r="L37" s="47">
        <v>17</v>
      </c>
      <c r="M37" s="47">
        <v>2.8</v>
      </c>
      <c r="N37" s="15">
        <v>1145356</v>
      </c>
      <c r="O37" s="47">
        <v>0.41</v>
      </c>
      <c r="P37" s="5">
        <v>0.7</v>
      </c>
      <c r="Q37" s="5">
        <v>0.65</v>
      </c>
      <c r="R37" s="5">
        <v>1.5</v>
      </c>
      <c r="S37" s="5">
        <v>0.96</v>
      </c>
      <c r="T37" s="5">
        <v>1.77</v>
      </c>
      <c r="U37" s="5">
        <v>1.32</v>
      </c>
      <c r="V37" s="5">
        <v>0.84</v>
      </c>
      <c r="W37" s="5">
        <v>2.2400000000000002</v>
      </c>
      <c r="X37" s="5">
        <v>1.57</v>
      </c>
      <c r="Y37" s="5">
        <v>2.74</v>
      </c>
      <c r="Z37" s="18">
        <v>0.53</v>
      </c>
      <c r="AA37" s="18">
        <v>0.59</v>
      </c>
      <c r="AB37" s="22">
        <v>3.19</v>
      </c>
      <c r="AC37" s="23">
        <v>2.3199999999999998</v>
      </c>
      <c r="AD37" s="23">
        <v>12</v>
      </c>
      <c r="AE37" s="21"/>
      <c r="AF37" s="12">
        <f t="shared" si="12"/>
        <v>2.5</v>
      </c>
      <c r="AG37" s="12">
        <f t="shared" si="13"/>
        <v>5</v>
      </c>
      <c r="AH37" s="21"/>
      <c r="AI37" s="21"/>
      <c r="AJ37" s="12">
        <f t="shared" si="14"/>
        <v>25</v>
      </c>
      <c r="AK37" s="10">
        <f t="shared" si="15"/>
        <v>1.25</v>
      </c>
      <c r="AL37" s="10">
        <f t="shared" si="16"/>
        <v>1.0649717514124293</v>
      </c>
      <c r="AM37" s="10">
        <f t="shared" si="17"/>
        <v>0.74121405750798719</v>
      </c>
      <c r="AN37" s="33">
        <f t="shared" si="18"/>
        <v>0.85066666666666668</v>
      </c>
      <c r="AO37" s="10">
        <f t="shared" si="19"/>
        <v>0.59202877471961735</v>
      </c>
      <c r="AP37" s="53">
        <f t="shared" si="20"/>
        <v>1.2129943502824858</v>
      </c>
      <c r="AQ37" s="10">
        <f t="shared" si="11"/>
        <v>0.69595859097133694</v>
      </c>
      <c r="AR37" s="36">
        <v>0</v>
      </c>
      <c r="AS37" s="37"/>
      <c r="AT37" s="78" t="s">
        <v>26</v>
      </c>
    </row>
    <row r="38" spans="1:46" ht="15" thickBot="1" x14ac:dyDescent="0.4">
      <c r="A38" s="77">
        <v>37</v>
      </c>
      <c r="B38" s="55">
        <v>2</v>
      </c>
      <c r="C38" s="57">
        <v>5</v>
      </c>
      <c r="D38" s="2">
        <v>65</v>
      </c>
      <c r="E38" s="2">
        <v>20</v>
      </c>
      <c r="F38" s="18"/>
      <c r="G38" s="18"/>
      <c r="H38" s="13"/>
      <c r="I38" s="24">
        <v>141</v>
      </c>
      <c r="J38" s="48">
        <v>61318</v>
      </c>
      <c r="K38" s="49">
        <v>7</v>
      </c>
      <c r="L38" s="49">
        <v>17</v>
      </c>
      <c r="M38" s="49">
        <v>2.8</v>
      </c>
      <c r="N38" s="48">
        <v>189943</v>
      </c>
      <c r="O38" s="49">
        <v>0.25</v>
      </c>
      <c r="P38" s="24">
        <v>0.83</v>
      </c>
      <c r="Q38" s="24">
        <v>0.74</v>
      </c>
      <c r="R38" s="24">
        <v>0.68</v>
      </c>
      <c r="S38" s="24">
        <v>1.1200000000000001</v>
      </c>
      <c r="T38" s="24">
        <v>1.31</v>
      </c>
      <c r="U38" s="24">
        <v>0.87</v>
      </c>
      <c r="V38" s="24">
        <v>1.95</v>
      </c>
      <c r="W38" s="24">
        <v>1.97</v>
      </c>
      <c r="X38" s="24">
        <v>2.13</v>
      </c>
      <c r="Y38" s="24">
        <v>2.9</v>
      </c>
      <c r="Z38" s="24">
        <v>0.28999999999999998</v>
      </c>
      <c r="AA38" s="23">
        <v>0.27</v>
      </c>
      <c r="AB38" s="10">
        <f t="shared" ref="AB38:AB69" si="21">SQRT((AA38*M38)^2+Y38^2)</f>
        <v>2.9969210867154978</v>
      </c>
      <c r="AC38" s="10">
        <f t="shared" ref="AC38:AC69" si="22">SQRT((Z38*M38)^2+T38^2)</f>
        <v>1.5412475466322728</v>
      </c>
      <c r="AD38" s="11">
        <v>13.1</v>
      </c>
      <c r="AE38" s="13"/>
      <c r="AF38" s="12">
        <f t="shared" si="12"/>
        <v>2.8571428571428572</v>
      </c>
      <c r="AG38" s="12">
        <f t="shared" si="13"/>
        <v>1.25</v>
      </c>
      <c r="AH38" s="13"/>
      <c r="AI38" s="13"/>
      <c r="AJ38" s="12">
        <f t="shared" si="14"/>
        <v>7.1428571428571432</v>
      </c>
      <c r="AK38" s="10">
        <f t="shared" si="15"/>
        <v>0.28625954198473286</v>
      </c>
      <c r="AL38" s="10">
        <f t="shared" si="16"/>
        <v>0.39830508474576271</v>
      </c>
      <c r="AM38" s="10">
        <f t="shared" si="17"/>
        <v>0.49241135675152486</v>
      </c>
      <c r="AN38" s="33">
        <f t="shared" si="18"/>
        <v>0.79917895645746606</v>
      </c>
      <c r="AO38" s="53">
        <f t="shared" si="19"/>
        <v>0.14156035442032699</v>
      </c>
      <c r="AP38" s="10">
        <f t="shared" si="20"/>
        <v>0.30866865053693882</v>
      </c>
      <c r="AQ38" s="10">
        <f t="shared" si="11"/>
        <v>0.17713223462217267</v>
      </c>
      <c r="AR38" s="36">
        <v>1</v>
      </c>
      <c r="AS38" s="37"/>
      <c r="AT38" s="78" t="s">
        <v>28</v>
      </c>
    </row>
    <row r="39" spans="1:46" ht="15" thickBot="1" x14ac:dyDescent="0.4">
      <c r="A39" s="77">
        <v>38</v>
      </c>
      <c r="B39" s="55">
        <v>2</v>
      </c>
      <c r="C39" s="57">
        <v>6</v>
      </c>
      <c r="D39" s="2">
        <v>65</v>
      </c>
      <c r="E39" s="2">
        <v>40</v>
      </c>
      <c r="F39" s="18"/>
      <c r="G39" s="18"/>
      <c r="H39" s="13"/>
      <c r="I39" s="6">
        <v>172</v>
      </c>
      <c r="J39" s="15">
        <v>99548</v>
      </c>
      <c r="K39" s="39">
        <v>7</v>
      </c>
      <c r="L39" s="39">
        <v>15</v>
      </c>
      <c r="M39" s="41">
        <v>2.8</v>
      </c>
      <c r="N39" s="15">
        <v>325011</v>
      </c>
      <c r="O39" s="41">
        <v>0.30099999999999999</v>
      </c>
      <c r="P39" s="17">
        <v>0.58654600000000001</v>
      </c>
      <c r="Q39" s="17">
        <v>0.78476000000000001</v>
      </c>
      <c r="R39" s="17">
        <v>1.2955399999999999</v>
      </c>
      <c r="S39" s="17">
        <v>0.97973699999999997</v>
      </c>
      <c r="T39" s="9">
        <v>1.62429</v>
      </c>
      <c r="U39" s="17">
        <v>0.99636400000000003</v>
      </c>
      <c r="V39" s="17">
        <v>1.1909000000000001</v>
      </c>
      <c r="W39" s="17">
        <v>3.15415</v>
      </c>
      <c r="X39" s="17">
        <v>1.5527299999999999</v>
      </c>
      <c r="Y39" s="9">
        <v>3.5156299999999998</v>
      </c>
      <c r="Z39" s="9">
        <v>0.35299999999999998</v>
      </c>
      <c r="AA39" s="9">
        <v>0.34</v>
      </c>
      <c r="AB39" s="10">
        <f t="shared" si="21"/>
        <v>3.6422463256759556</v>
      </c>
      <c r="AC39" s="10">
        <f t="shared" si="22"/>
        <v>1.9013817512798421</v>
      </c>
      <c r="AD39" s="11">
        <v>13.1</v>
      </c>
      <c r="AE39" s="13"/>
      <c r="AF39" s="12">
        <f t="shared" si="12"/>
        <v>2.8571428571428572</v>
      </c>
      <c r="AG39" s="12">
        <f t="shared" si="13"/>
        <v>1.6666666666666667</v>
      </c>
      <c r="AH39" s="13"/>
      <c r="AI39" s="13"/>
      <c r="AJ39" s="12">
        <f t="shared" si="14"/>
        <v>9.5238095238095237</v>
      </c>
      <c r="AK39" s="10">
        <f t="shared" si="15"/>
        <v>0.38167938931297718</v>
      </c>
      <c r="AL39" s="10">
        <f t="shared" si="16"/>
        <v>0.48587570621468928</v>
      </c>
      <c r="AM39" s="10">
        <f t="shared" si="17"/>
        <v>0.60747020807662688</v>
      </c>
      <c r="AN39" s="33">
        <f t="shared" si="18"/>
        <v>0.97126568684692149</v>
      </c>
      <c r="AO39" s="53">
        <f t="shared" si="19"/>
        <v>0.22981914220676983</v>
      </c>
      <c r="AP39" s="10">
        <f t="shared" si="20"/>
        <v>0.40251865269331966</v>
      </c>
      <c r="AQ39" s="10">
        <f t="shared" si="11"/>
        <v>0.23661820377166376</v>
      </c>
      <c r="AR39" s="36">
        <v>1</v>
      </c>
      <c r="AS39" s="37"/>
      <c r="AT39" s="78" t="s">
        <v>28</v>
      </c>
    </row>
    <row r="40" spans="1:46" ht="15" thickBot="1" x14ac:dyDescent="0.4">
      <c r="A40" s="77">
        <v>39</v>
      </c>
      <c r="B40" s="55">
        <v>2</v>
      </c>
      <c r="C40" s="57">
        <v>7</v>
      </c>
      <c r="D40" s="2">
        <v>65</v>
      </c>
      <c r="E40" s="2">
        <v>60</v>
      </c>
      <c r="F40" s="18"/>
      <c r="G40" s="18"/>
      <c r="H40" s="13"/>
      <c r="I40" s="6">
        <v>241</v>
      </c>
      <c r="J40" s="15">
        <v>101514</v>
      </c>
      <c r="K40" s="39">
        <v>7</v>
      </c>
      <c r="L40" s="39">
        <v>17</v>
      </c>
      <c r="M40" s="41">
        <v>2.75</v>
      </c>
      <c r="N40" s="15">
        <v>369972</v>
      </c>
      <c r="O40" s="41">
        <v>0.28899999999999998</v>
      </c>
      <c r="P40" s="17">
        <v>0.82361099999999998</v>
      </c>
      <c r="Q40" s="17">
        <v>0.73860499999999996</v>
      </c>
      <c r="R40" s="17">
        <v>0.88133700000000004</v>
      </c>
      <c r="S40" s="17">
        <v>1.10629</v>
      </c>
      <c r="T40" s="9">
        <v>1.4144399999999999</v>
      </c>
      <c r="U40" s="17">
        <v>0.81009900000000001</v>
      </c>
      <c r="V40" s="17">
        <v>1.4576899999999999</v>
      </c>
      <c r="W40" s="17">
        <v>2.2284899999999999</v>
      </c>
      <c r="X40" s="17">
        <v>1.66767</v>
      </c>
      <c r="Y40" s="9">
        <v>2.7833899999999998</v>
      </c>
      <c r="Z40" s="9">
        <v>0.43</v>
      </c>
      <c r="AA40" s="9">
        <v>0.42099999999999999</v>
      </c>
      <c r="AB40" s="10">
        <f t="shared" si="21"/>
        <v>3.0145721014100819</v>
      </c>
      <c r="AC40" s="10">
        <f t="shared" si="22"/>
        <v>1.8436232705192239</v>
      </c>
      <c r="AD40" s="11">
        <v>13.1</v>
      </c>
      <c r="AE40" s="13"/>
      <c r="AF40" s="12">
        <f t="shared" si="12"/>
        <v>2.8571428571428572</v>
      </c>
      <c r="AG40" s="12">
        <f t="shared" si="13"/>
        <v>2.5</v>
      </c>
      <c r="AH40" s="13"/>
      <c r="AI40" s="13"/>
      <c r="AJ40" s="12">
        <f t="shared" si="14"/>
        <v>14.285714285714286</v>
      </c>
      <c r="AK40" s="10">
        <f t="shared" si="15"/>
        <v>0.57251908396946571</v>
      </c>
      <c r="AL40" s="10">
        <f t="shared" si="16"/>
        <v>0.6807909604519774</v>
      </c>
      <c r="AM40" s="10">
        <f t="shared" si="17"/>
        <v>0.58901701933521533</v>
      </c>
      <c r="AN40" s="33">
        <f t="shared" si="18"/>
        <v>0.80388589370935515</v>
      </c>
      <c r="AO40" s="53">
        <f t="shared" si="19"/>
        <v>0.23435790173562535</v>
      </c>
      <c r="AP40" s="53">
        <f t="shared" si="20"/>
        <v>0.5941734592659681</v>
      </c>
      <c r="AQ40" s="10">
        <f t="shared" si="11"/>
        <v>0.29153130260096022</v>
      </c>
      <c r="AR40" s="36">
        <v>1</v>
      </c>
      <c r="AS40" s="37"/>
      <c r="AT40" s="78" t="s">
        <v>28</v>
      </c>
    </row>
    <row r="41" spans="1:46" ht="15" thickBot="1" x14ac:dyDescent="0.4">
      <c r="A41" s="77">
        <v>40</v>
      </c>
      <c r="B41" s="55">
        <v>2</v>
      </c>
      <c r="C41" s="57">
        <v>8</v>
      </c>
      <c r="D41" s="2">
        <v>65</v>
      </c>
      <c r="E41" s="2">
        <v>80</v>
      </c>
      <c r="F41" s="18"/>
      <c r="G41" s="18"/>
      <c r="H41" s="13"/>
      <c r="I41" s="6">
        <v>473</v>
      </c>
      <c r="J41" s="15">
        <v>225464</v>
      </c>
      <c r="K41" s="39">
        <v>7</v>
      </c>
      <c r="L41" s="39">
        <v>17</v>
      </c>
      <c r="M41" s="41">
        <v>2.74</v>
      </c>
      <c r="N41" s="15">
        <v>922811</v>
      </c>
      <c r="O41" s="41">
        <v>0.29799999999999999</v>
      </c>
      <c r="P41" s="17">
        <v>0.61683399999999999</v>
      </c>
      <c r="Q41" s="17">
        <v>0.57520099999999996</v>
      </c>
      <c r="R41" s="17">
        <v>1.27075</v>
      </c>
      <c r="S41" s="17">
        <v>0.84340999999999999</v>
      </c>
      <c r="T41" s="9">
        <v>1.5251699999999999</v>
      </c>
      <c r="U41" s="17">
        <v>0.91433299999999995</v>
      </c>
      <c r="V41" s="17">
        <v>1.3469</v>
      </c>
      <c r="W41" s="17">
        <v>1.7341599999999999</v>
      </c>
      <c r="X41" s="17">
        <v>1.6279300000000001</v>
      </c>
      <c r="Y41" s="9">
        <v>2.3785400000000001</v>
      </c>
      <c r="Z41" s="9">
        <v>0.44800000000000001</v>
      </c>
      <c r="AA41" s="8">
        <v>0.45900000000000002</v>
      </c>
      <c r="AB41" s="10">
        <f t="shared" si="21"/>
        <v>2.6905689374554225</v>
      </c>
      <c r="AC41" s="10">
        <f t="shared" si="22"/>
        <v>1.9577918375813093</v>
      </c>
      <c r="AD41" s="11">
        <v>13.1</v>
      </c>
      <c r="AE41" s="13"/>
      <c r="AF41" s="12">
        <f t="shared" si="12"/>
        <v>2.8571428571428572</v>
      </c>
      <c r="AG41" s="12">
        <f t="shared" si="13"/>
        <v>5</v>
      </c>
      <c r="AH41" s="13"/>
      <c r="AI41" s="13"/>
      <c r="AJ41" s="12">
        <f t="shared" si="14"/>
        <v>28.571428571428573</v>
      </c>
      <c r="AK41" s="10">
        <f t="shared" si="15"/>
        <v>1.1450381679389314</v>
      </c>
      <c r="AL41" s="10">
        <f t="shared" si="16"/>
        <v>1.3361581920903955</v>
      </c>
      <c r="AM41" s="10">
        <f t="shared" si="17"/>
        <v>0.62549259986623296</v>
      </c>
      <c r="AN41" s="33">
        <f t="shared" si="18"/>
        <v>0.71748504998811269</v>
      </c>
      <c r="AO41" s="10">
        <f t="shared" si="19"/>
        <v>0.52051214568356119</v>
      </c>
      <c r="AP41" s="53">
        <f t="shared" si="20"/>
        <v>1.1832621727692243</v>
      </c>
      <c r="AQ41" s="10">
        <f t="shared" si="11"/>
        <v>0.72546758387813803</v>
      </c>
      <c r="AR41" s="36">
        <v>0</v>
      </c>
      <c r="AS41" s="37"/>
      <c r="AT41" s="78" t="s">
        <v>26</v>
      </c>
    </row>
    <row r="42" spans="1:46" ht="15" thickBot="1" x14ac:dyDescent="0.4">
      <c r="A42" s="77">
        <v>41</v>
      </c>
      <c r="B42" s="55">
        <v>2</v>
      </c>
      <c r="C42" s="57">
        <v>9</v>
      </c>
      <c r="D42" s="2">
        <v>70</v>
      </c>
      <c r="E42" s="2">
        <v>20</v>
      </c>
      <c r="F42" s="18"/>
      <c r="G42" s="18"/>
      <c r="H42" s="13"/>
      <c r="I42" s="6">
        <v>152</v>
      </c>
      <c r="J42" s="15">
        <v>101615</v>
      </c>
      <c r="K42" s="39">
        <v>7</v>
      </c>
      <c r="L42" s="39">
        <v>17</v>
      </c>
      <c r="M42" s="41">
        <v>2.8</v>
      </c>
      <c r="N42" s="15">
        <v>321921</v>
      </c>
      <c r="O42" s="41">
        <v>0.32500000000000001</v>
      </c>
      <c r="P42" s="17">
        <v>0.69721200000000005</v>
      </c>
      <c r="Q42" s="17">
        <v>0.61398799999999998</v>
      </c>
      <c r="R42" s="17">
        <v>1.4339299999999999</v>
      </c>
      <c r="S42" s="17">
        <v>0.92902399999999996</v>
      </c>
      <c r="T42" s="9">
        <v>1.70858</v>
      </c>
      <c r="U42" s="17">
        <v>0.99005200000000004</v>
      </c>
      <c r="V42" s="17">
        <v>1.5148699999999999</v>
      </c>
      <c r="W42" s="17">
        <v>3.0857299999999999</v>
      </c>
      <c r="X42" s="17">
        <v>1.8097099999999999</v>
      </c>
      <c r="Y42" s="9">
        <v>3.5772599999999999</v>
      </c>
      <c r="Z42" s="9">
        <v>0.32</v>
      </c>
      <c r="AA42" s="9">
        <v>0.32900000000000001</v>
      </c>
      <c r="AB42" s="10">
        <f t="shared" si="21"/>
        <v>3.69396785957864</v>
      </c>
      <c r="AC42" s="10">
        <f t="shared" si="22"/>
        <v>1.9292645273264111</v>
      </c>
      <c r="AD42" s="11">
        <v>11.3</v>
      </c>
      <c r="AE42" s="13"/>
      <c r="AF42" s="12">
        <f t="shared" si="12"/>
        <v>3.3333333333333335</v>
      </c>
      <c r="AG42" s="12">
        <f t="shared" si="13"/>
        <v>1.25</v>
      </c>
      <c r="AH42" s="13"/>
      <c r="AI42" s="13"/>
      <c r="AJ42" s="12">
        <f t="shared" si="14"/>
        <v>8.3333333333333339</v>
      </c>
      <c r="AK42" s="10">
        <f t="shared" si="15"/>
        <v>0.33185840707964598</v>
      </c>
      <c r="AL42" s="10">
        <f t="shared" si="16"/>
        <v>0.42937853107344631</v>
      </c>
      <c r="AM42" s="10">
        <f t="shared" si="17"/>
        <v>0.61637844323527513</v>
      </c>
      <c r="AN42" s="33">
        <f t="shared" si="18"/>
        <v>0.98505809588763737</v>
      </c>
      <c r="AO42" s="53">
        <f t="shared" si="19"/>
        <v>0.23459107300338444</v>
      </c>
      <c r="AP42" s="10">
        <f t="shared" si="20"/>
        <v>0.35136243187840605</v>
      </c>
      <c r="AQ42" s="10">
        <f t="shared" si="11"/>
        <v>0.23814947969337186</v>
      </c>
      <c r="AR42" s="36">
        <v>1</v>
      </c>
      <c r="AS42" s="37"/>
      <c r="AT42" s="78" t="s">
        <v>28</v>
      </c>
    </row>
    <row r="43" spans="1:46" ht="15" thickBot="1" x14ac:dyDescent="0.4">
      <c r="A43" s="77">
        <v>42</v>
      </c>
      <c r="B43" s="55">
        <v>2</v>
      </c>
      <c r="C43" s="57">
        <v>10</v>
      </c>
      <c r="D43" s="2">
        <v>70</v>
      </c>
      <c r="E43" s="2">
        <v>40</v>
      </c>
      <c r="F43" s="18"/>
      <c r="G43" s="18"/>
      <c r="H43" s="13"/>
      <c r="I43" s="6">
        <v>184</v>
      </c>
      <c r="J43" s="15">
        <v>99764</v>
      </c>
      <c r="K43" s="39">
        <v>7</v>
      </c>
      <c r="L43" s="39">
        <v>15</v>
      </c>
      <c r="M43" s="41">
        <v>2.78</v>
      </c>
      <c r="N43" s="15">
        <v>335228</v>
      </c>
      <c r="O43" s="41">
        <v>0.311</v>
      </c>
      <c r="P43" s="17">
        <v>0.51082300000000003</v>
      </c>
      <c r="Q43" s="17">
        <v>0.61744200000000005</v>
      </c>
      <c r="R43" s="17">
        <v>1.16587</v>
      </c>
      <c r="S43" s="17">
        <v>0.80135800000000001</v>
      </c>
      <c r="T43" s="9">
        <v>1.41472</v>
      </c>
      <c r="U43" s="17">
        <v>0.83758600000000005</v>
      </c>
      <c r="V43" s="17">
        <v>1.37449</v>
      </c>
      <c r="W43" s="17">
        <v>1.27145</v>
      </c>
      <c r="X43" s="17">
        <v>1.6095900000000001</v>
      </c>
      <c r="Y43" s="9">
        <v>2.0511900000000001</v>
      </c>
      <c r="Z43" s="9">
        <v>0.27800000000000002</v>
      </c>
      <c r="AA43" s="9">
        <v>0.26900000000000002</v>
      </c>
      <c r="AB43" s="10">
        <f t="shared" si="21"/>
        <v>2.1832579253262772</v>
      </c>
      <c r="AC43" s="10">
        <f t="shared" si="22"/>
        <v>1.6120528353624146</v>
      </c>
      <c r="AD43" s="11">
        <v>11.3</v>
      </c>
      <c r="AE43" s="13"/>
      <c r="AF43" s="12">
        <f t="shared" si="12"/>
        <v>3.3333333333333335</v>
      </c>
      <c r="AG43" s="12">
        <f t="shared" si="13"/>
        <v>1.6666666666666667</v>
      </c>
      <c r="AH43" s="13"/>
      <c r="AI43" s="13"/>
      <c r="AJ43" s="12">
        <f t="shared" si="14"/>
        <v>11.111111111111112</v>
      </c>
      <c r="AK43" s="10">
        <f t="shared" si="15"/>
        <v>0.44247787610619466</v>
      </c>
      <c r="AL43" s="10">
        <f t="shared" si="16"/>
        <v>0.51977401129943501</v>
      </c>
      <c r="AM43" s="10">
        <f t="shared" si="17"/>
        <v>0.51503285474837535</v>
      </c>
      <c r="AN43" s="33">
        <f t="shared" si="18"/>
        <v>0.58220211342034056</v>
      </c>
      <c r="AO43" s="53">
        <f t="shared" si="19"/>
        <v>0.23031780551207642</v>
      </c>
      <c r="AP43" s="10">
        <f t="shared" si="20"/>
        <v>0.45793710314484271</v>
      </c>
      <c r="AQ43" s="10">
        <f t="shared" si="11"/>
        <v>0.39559768026089365</v>
      </c>
      <c r="AR43" s="36">
        <v>2</v>
      </c>
      <c r="AS43" s="37"/>
      <c r="AT43" s="78" t="s">
        <v>28</v>
      </c>
    </row>
    <row r="44" spans="1:46" ht="15" thickBot="1" x14ac:dyDescent="0.4">
      <c r="A44" s="77">
        <v>43</v>
      </c>
      <c r="B44" s="55">
        <v>2</v>
      </c>
      <c r="C44" s="57">
        <v>11</v>
      </c>
      <c r="D44" s="2">
        <v>70</v>
      </c>
      <c r="E44" s="2">
        <v>60</v>
      </c>
      <c r="F44" s="18"/>
      <c r="G44" s="18"/>
      <c r="H44" s="13"/>
      <c r="I44" s="6">
        <v>257</v>
      </c>
      <c r="J44" s="15">
        <v>101718</v>
      </c>
      <c r="K44" s="39">
        <v>7</v>
      </c>
      <c r="L44" s="39">
        <v>17</v>
      </c>
      <c r="M44" s="41">
        <v>2.75</v>
      </c>
      <c r="N44" s="15">
        <v>370380</v>
      </c>
      <c r="O44" s="41">
        <v>0.3</v>
      </c>
      <c r="P44" s="17">
        <v>0.95862899999999995</v>
      </c>
      <c r="Q44" s="17">
        <v>0.97865500000000005</v>
      </c>
      <c r="R44" s="17">
        <v>1.63845</v>
      </c>
      <c r="S44" s="17">
        <v>1.3699399999999999</v>
      </c>
      <c r="T44" s="9">
        <v>2.13571</v>
      </c>
      <c r="U44" s="17">
        <v>0.87374300000000005</v>
      </c>
      <c r="V44" s="17">
        <v>1.39547</v>
      </c>
      <c r="W44" s="17">
        <v>2.1686700000000001</v>
      </c>
      <c r="X44" s="17">
        <v>1.6464399999999999</v>
      </c>
      <c r="Y44" s="9">
        <v>2.7228500000000002</v>
      </c>
      <c r="Z44" s="9">
        <v>0.39200000000000002</v>
      </c>
      <c r="AA44" s="8">
        <v>0.38300000000000001</v>
      </c>
      <c r="AB44" s="10">
        <f t="shared" si="21"/>
        <v>2.9194601701341982</v>
      </c>
      <c r="AC44" s="10">
        <f t="shared" si="22"/>
        <v>2.3923505604530453</v>
      </c>
      <c r="AD44" s="11">
        <v>11.3</v>
      </c>
      <c r="AE44" s="13"/>
      <c r="AF44" s="12">
        <f t="shared" si="12"/>
        <v>3.3333333333333335</v>
      </c>
      <c r="AG44" s="12">
        <f t="shared" si="13"/>
        <v>2.5</v>
      </c>
      <c r="AH44" s="13"/>
      <c r="AI44" s="13"/>
      <c r="AJ44" s="12">
        <f t="shared" si="14"/>
        <v>16.666666666666668</v>
      </c>
      <c r="AK44" s="10">
        <f t="shared" si="15"/>
        <v>0.66371681415929196</v>
      </c>
      <c r="AL44" s="10">
        <f t="shared" si="16"/>
        <v>0.72598870056497178</v>
      </c>
      <c r="AM44" s="10">
        <f t="shared" si="17"/>
        <v>0.76432925254090911</v>
      </c>
      <c r="AN44" s="33">
        <f t="shared" si="18"/>
        <v>0.77852271203578616</v>
      </c>
      <c r="AO44" s="53">
        <f t="shared" si="19"/>
        <v>0.23482886152397048</v>
      </c>
      <c r="AP44" s="10">
        <f t="shared" si="20"/>
        <v>0.67617119144042792</v>
      </c>
      <c r="AQ44" s="10">
        <f t="shared" si="11"/>
        <v>0.30163392524529992</v>
      </c>
      <c r="AR44" s="36">
        <v>0</v>
      </c>
      <c r="AS44" s="37"/>
      <c r="AT44" s="78" t="s">
        <v>28</v>
      </c>
    </row>
    <row r="45" spans="1:46" ht="15" thickBot="1" x14ac:dyDescent="0.4">
      <c r="A45" s="77">
        <v>44</v>
      </c>
      <c r="B45" s="55">
        <v>2</v>
      </c>
      <c r="C45" s="57">
        <v>12</v>
      </c>
      <c r="D45" s="2">
        <v>70</v>
      </c>
      <c r="E45" s="2">
        <v>80</v>
      </c>
      <c r="F45" s="18"/>
      <c r="G45" s="18"/>
      <c r="H45" s="13"/>
      <c r="I45" s="6">
        <v>494</v>
      </c>
      <c r="J45" s="15">
        <v>1504401</v>
      </c>
      <c r="K45" s="39">
        <v>7</v>
      </c>
      <c r="L45" s="39">
        <v>17</v>
      </c>
      <c r="M45" s="41">
        <v>2.77</v>
      </c>
      <c r="N45" s="15">
        <v>1504401</v>
      </c>
      <c r="O45" s="41">
        <v>0.35099999999999998</v>
      </c>
      <c r="P45" s="17">
        <v>0.89816200000000002</v>
      </c>
      <c r="Q45" s="17">
        <v>1.1268899999999999</v>
      </c>
      <c r="R45" s="17">
        <v>1.45566</v>
      </c>
      <c r="S45" s="17">
        <v>1.44103</v>
      </c>
      <c r="T45" s="9">
        <v>2.0482900000000002</v>
      </c>
      <c r="U45" s="17">
        <v>0.59767999999999999</v>
      </c>
      <c r="V45" s="17">
        <v>1.92703</v>
      </c>
      <c r="W45" s="17">
        <v>1.9201699999999999</v>
      </c>
      <c r="X45" s="17">
        <v>2.0175900000000002</v>
      </c>
      <c r="Y45" s="9">
        <v>2.7852700000000001</v>
      </c>
      <c r="Z45" s="9">
        <v>0.41</v>
      </c>
      <c r="AA45" s="9">
        <v>0.39900000000000002</v>
      </c>
      <c r="AB45" s="10">
        <f t="shared" si="21"/>
        <v>2.9965417276921076</v>
      </c>
      <c r="AC45" s="10">
        <f t="shared" si="22"/>
        <v>2.3420731017839729</v>
      </c>
      <c r="AD45" s="11">
        <v>11.3</v>
      </c>
      <c r="AE45" s="13"/>
      <c r="AF45" s="12">
        <f t="shared" si="12"/>
        <v>3.3333333333333335</v>
      </c>
      <c r="AG45" s="12">
        <f t="shared" si="13"/>
        <v>5</v>
      </c>
      <c r="AH45" s="13"/>
      <c r="AI45" s="13"/>
      <c r="AJ45" s="12">
        <f t="shared" si="14"/>
        <v>33.333333333333336</v>
      </c>
      <c r="AK45" s="10">
        <f t="shared" si="15"/>
        <v>1.3274336283185839</v>
      </c>
      <c r="AL45" s="10">
        <f t="shared" si="16"/>
        <v>1.3954802259887005</v>
      </c>
      <c r="AM45" s="10">
        <f t="shared" si="17"/>
        <v>0.7482661667041447</v>
      </c>
      <c r="AN45" s="33">
        <f t="shared" si="18"/>
        <v>0.7990777940512287</v>
      </c>
      <c r="AO45" s="10">
        <f t="shared" si="19"/>
        <v>3.4730998850304045</v>
      </c>
      <c r="AP45" s="53">
        <f t="shared" si="20"/>
        <v>1.3410429478526074</v>
      </c>
      <c r="AQ45" s="10">
        <f t="shared" si="11"/>
        <v>4.3463851841285743</v>
      </c>
      <c r="AR45" s="36">
        <v>8</v>
      </c>
      <c r="AS45" s="37"/>
      <c r="AT45" s="78" t="s">
        <v>26</v>
      </c>
    </row>
    <row r="46" spans="1:46" ht="15" thickBot="1" x14ac:dyDescent="0.4">
      <c r="A46" s="77">
        <v>45</v>
      </c>
      <c r="B46" s="55">
        <v>2</v>
      </c>
      <c r="C46" s="57">
        <v>13</v>
      </c>
      <c r="D46" s="2">
        <v>75</v>
      </c>
      <c r="E46" s="2">
        <v>20</v>
      </c>
      <c r="F46" s="18"/>
      <c r="G46" s="18"/>
      <c r="H46" s="13"/>
      <c r="I46" s="6">
        <v>177</v>
      </c>
      <c r="J46" s="15">
        <v>115564</v>
      </c>
      <c r="K46" s="39">
        <v>7</v>
      </c>
      <c r="L46" s="39">
        <v>17</v>
      </c>
      <c r="M46" s="41">
        <v>2.75</v>
      </c>
      <c r="N46" s="15">
        <v>391248</v>
      </c>
      <c r="O46" s="17">
        <v>0.28299999999999997</v>
      </c>
      <c r="P46" s="17">
        <v>1.02833</v>
      </c>
      <c r="Q46" s="17">
        <v>0.86663400000000002</v>
      </c>
      <c r="R46" s="17">
        <v>1.5302899999999999</v>
      </c>
      <c r="S46" s="17">
        <v>1.3448100000000001</v>
      </c>
      <c r="T46" s="9">
        <v>2.0372300000000001</v>
      </c>
      <c r="U46" s="17">
        <v>1.14628</v>
      </c>
      <c r="V46" s="17">
        <v>1.2646999999999999</v>
      </c>
      <c r="W46" s="17">
        <v>2.22397</v>
      </c>
      <c r="X46" s="17">
        <v>1.70688</v>
      </c>
      <c r="Y46" s="9">
        <v>2.80348</v>
      </c>
      <c r="Z46" s="9">
        <v>0.32600000000000001</v>
      </c>
      <c r="AA46" s="9">
        <v>0.29299999999999998</v>
      </c>
      <c r="AB46" s="10">
        <f t="shared" si="21"/>
        <v>2.9169732897131575</v>
      </c>
      <c r="AC46" s="10">
        <f t="shared" si="22"/>
        <v>2.2257624138483427</v>
      </c>
      <c r="AD46" s="11">
        <v>9.3000000000000007</v>
      </c>
      <c r="AE46" s="13"/>
      <c r="AF46" s="12">
        <f t="shared" si="12"/>
        <v>4</v>
      </c>
      <c r="AG46" s="12">
        <f t="shared" si="13"/>
        <v>1.25</v>
      </c>
      <c r="AH46" s="13"/>
      <c r="AI46" s="13"/>
      <c r="AJ46" s="12">
        <f t="shared" si="14"/>
        <v>10</v>
      </c>
      <c r="AK46" s="10">
        <f t="shared" si="15"/>
        <v>0.40322580645161288</v>
      </c>
      <c r="AL46" s="10">
        <f t="shared" si="16"/>
        <v>0.5</v>
      </c>
      <c r="AM46" s="10">
        <f t="shared" si="17"/>
        <v>0.71110620250745782</v>
      </c>
      <c r="AN46" s="33">
        <f t="shared" si="18"/>
        <v>0.77785954392350865</v>
      </c>
      <c r="AO46" s="10">
        <f t="shared" si="19"/>
        <v>0.26679410284468946</v>
      </c>
      <c r="AP46" s="10">
        <f t="shared" si="20"/>
        <v>0.42258064516129029</v>
      </c>
      <c r="AQ46" s="10">
        <f t="shared" si="11"/>
        <v>0.34298493208553449</v>
      </c>
      <c r="AR46" s="36">
        <v>3</v>
      </c>
      <c r="AS46" s="37" t="s">
        <v>59</v>
      </c>
      <c r="AT46" s="120" t="s">
        <v>27</v>
      </c>
    </row>
    <row r="47" spans="1:46" ht="15" thickBot="1" x14ac:dyDescent="0.4">
      <c r="A47" s="77">
        <v>46</v>
      </c>
      <c r="B47" s="55">
        <v>2</v>
      </c>
      <c r="C47" s="57">
        <v>14</v>
      </c>
      <c r="D47" s="2">
        <v>75</v>
      </c>
      <c r="E47" s="2">
        <v>40</v>
      </c>
      <c r="F47" s="18"/>
      <c r="G47" s="18"/>
      <c r="H47" s="13"/>
      <c r="I47" s="6">
        <v>219</v>
      </c>
      <c r="J47" s="15">
        <v>100779</v>
      </c>
      <c r="K47" s="39">
        <v>7</v>
      </c>
      <c r="L47" s="39">
        <v>16</v>
      </c>
      <c r="M47" s="41">
        <v>2.76</v>
      </c>
      <c r="N47" s="15">
        <v>358388</v>
      </c>
      <c r="O47" s="41">
        <v>0.29099999999999998</v>
      </c>
      <c r="P47" s="17">
        <v>0.591059</v>
      </c>
      <c r="Q47" s="17">
        <v>0.87586299999999995</v>
      </c>
      <c r="R47" s="17">
        <v>1.3915999999999999</v>
      </c>
      <c r="S47" s="17">
        <v>1.05664</v>
      </c>
      <c r="T47" s="9">
        <v>1.74729</v>
      </c>
      <c r="U47" s="17">
        <v>1.13103</v>
      </c>
      <c r="V47" s="17">
        <v>0.94054499999999996</v>
      </c>
      <c r="W47" s="17">
        <v>1.82518</v>
      </c>
      <c r="X47" s="17">
        <v>1.4710099999999999</v>
      </c>
      <c r="Y47" s="9">
        <v>2.3441700000000001</v>
      </c>
      <c r="Z47" s="9">
        <v>0.4</v>
      </c>
      <c r="AA47" s="8">
        <v>0.40600000000000003</v>
      </c>
      <c r="AB47" s="10">
        <f t="shared" si="21"/>
        <v>2.5982278003477677</v>
      </c>
      <c r="AC47" s="10">
        <f t="shared" si="22"/>
        <v>2.066842602642978</v>
      </c>
      <c r="AD47" s="11">
        <v>9.3000000000000007</v>
      </c>
      <c r="AE47" s="13"/>
      <c r="AF47" s="12">
        <f t="shared" si="12"/>
        <v>4</v>
      </c>
      <c r="AG47" s="12">
        <f t="shared" si="13"/>
        <v>1.6666666666666667</v>
      </c>
      <c r="AH47" s="13"/>
      <c r="AI47" s="13"/>
      <c r="AJ47" s="12">
        <f t="shared" si="14"/>
        <v>13.333333333333334</v>
      </c>
      <c r="AK47" s="10">
        <f t="shared" si="15"/>
        <v>0.5376344086021505</v>
      </c>
      <c r="AL47" s="10">
        <f t="shared" si="16"/>
        <v>0.61864406779661019</v>
      </c>
      <c r="AM47" s="10">
        <f t="shared" si="17"/>
        <v>0.66033309988593547</v>
      </c>
      <c r="AN47" s="33">
        <f t="shared" si="18"/>
        <v>0.69286074675940468</v>
      </c>
      <c r="AO47" s="53">
        <f t="shared" si="19"/>
        <v>0.23266106132173481</v>
      </c>
      <c r="AP47" s="10">
        <f t="shared" si="20"/>
        <v>0.55383634044104246</v>
      </c>
      <c r="AQ47" s="10">
        <f t="shared" si="11"/>
        <v>0.33579772329421076</v>
      </c>
      <c r="AR47" s="36">
        <v>1</v>
      </c>
      <c r="AS47" s="37"/>
      <c r="AT47" s="78" t="s">
        <v>28</v>
      </c>
    </row>
    <row r="48" spans="1:46" ht="15" thickBot="1" x14ac:dyDescent="0.4">
      <c r="A48" s="77">
        <v>47</v>
      </c>
      <c r="B48" s="55">
        <v>2</v>
      </c>
      <c r="C48" s="57">
        <v>15</v>
      </c>
      <c r="D48" s="2">
        <v>75</v>
      </c>
      <c r="E48" s="2">
        <v>60</v>
      </c>
      <c r="F48" s="18"/>
      <c r="G48" s="18"/>
      <c r="H48" s="13"/>
      <c r="I48" s="6">
        <v>323</v>
      </c>
      <c r="J48" s="15">
        <v>189003</v>
      </c>
      <c r="K48" s="39">
        <v>7</v>
      </c>
      <c r="L48" s="39">
        <v>17</v>
      </c>
      <c r="M48" s="41">
        <v>2.77</v>
      </c>
      <c r="N48" s="15">
        <v>759013</v>
      </c>
      <c r="O48" s="41">
        <v>0.32800000000000001</v>
      </c>
      <c r="P48" s="17">
        <v>0.829129</v>
      </c>
      <c r="Q48" s="17">
        <v>0.94072500000000003</v>
      </c>
      <c r="R48" s="17">
        <v>1.2225999999999999</v>
      </c>
      <c r="S48" s="17">
        <v>1.25396</v>
      </c>
      <c r="T48" s="9">
        <v>1.7513300000000001</v>
      </c>
      <c r="U48" s="17">
        <v>1.1225499999999999</v>
      </c>
      <c r="V48" s="17">
        <v>1.41812</v>
      </c>
      <c r="W48" s="17">
        <v>1.6393800000000001</v>
      </c>
      <c r="X48" s="17">
        <v>1.80864</v>
      </c>
      <c r="Y48" s="9">
        <v>2.4410500000000002</v>
      </c>
      <c r="Z48" s="9">
        <v>0.39900000000000002</v>
      </c>
      <c r="AA48" s="9">
        <v>0.39400000000000002</v>
      </c>
      <c r="AB48" s="10">
        <f t="shared" si="21"/>
        <v>2.6739176140823786</v>
      </c>
      <c r="AC48" s="10">
        <f t="shared" si="22"/>
        <v>2.0709152860027857</v>
      </c>
      <c r="AD48" s="11">
        <v>9.3000000000000007</v>
      </c>
      <c r="AE48" s="13"/>
      <c r="AF48" s="12">
        <f t="shared" si="12"/>
        <v>4</v>
      </c>
      <c r="AG48" s="12">
        <f t="shared" si="13"/>
        <v>2.5</v>
      </c>
      <c r="AH48" s="13"/>
      <c r="AI48" s="13"/>
      <c r="AJ48" s="12">
        <f t="shared" si="14"/>
        <v>20</v>
      </c>
      <c r="AK48" s="10">
        <f t="shared" si="15"/>
        <v>0.80645161290322576</v>
      </c>
      <c r="AL48" s="10">
        <f t="shared" si="16"/>
        <v>0.91242937853107342</v>
      </c>
      <c r="AM48" s="10">
        <f t="shared" si="17"/>
        <v>0.66163427667820629</v>
      </c>
      <c r="AN48" s="33">
        <f t="shared" si="18"/>
        <v>0.71304469708863427</v>
      </c>
      <c r="AO48" s="10">
        <f t="shared" si="19"/>
        <v>0.43633731802252296</v>
      </c>
      <c r="AP48" s="53">
        <f t="shared" si="20"/>
        <v>0.82764716602879529</v>
      </c>
      <c r="AQ48" s="10">
        <f t="shared" si="11"/>
        <v>0.6119354365919708</v>
      </c>
      <c r="AR48" s="36">
        <v>0</v>
      </c>
      <c r="AS48" s="37"/>
      <c r="AT48" s="78" t="s">
        <v>26</v>
      </c>
    </row>
    <row r="49" spans="1:46" ht="15" thickBot="1" x14ac:dyDescent="0.4">
      <c r="A49" s="77">
        <v>48</v>
      </c>
      <c r="B49" s="55">
        <v>2</v>
      </c>
      <c r="C49" s="57">
        <v>16</v>
      </c>
      <c r="D49" s="2">
        <v>75</v>
      </c>
      <c r="E49" s="2">
        <v>80</v>
      </c>
      <c r="F49" s="18"/>
      <c r="G49" s="18"/>
      <c r="H49" s="13"/>
      <c r="I49" s="6">
        <v>289</v>
      </c>
      <c r="J49" s="15">
        <v>1631757</v>
      </c>
      <c r="K49" s="39">
        <v>7</v>
      </c>
      <c r="L49" s="39">
        <v>17</v>
      </c>
      <c r="M49" s="41">
        <v>2.75</v>
      </c>
      <c r="N49" s="15">
        <v>1631757</v>
      </c>
      <c r="O49" s="17">
        <v>0.33600000000000002</v>
      </c>
      <c r="P49" s="17">
        <v>1.0021199999999999</v>
      </c>
      <c r="Q49" s="17">
        <v>0.97500799999999999</v>
      </c>
      <c r="R49" s="17">
        <v>1.1423700000000001</v>
      </c>
      <c r="S49" s="17">
        <v>1.3981699999999999</v>
      </c>
      <c r="T49" s="9">
        <v>1.80552</v>
      </c>
      <c r="U49" s="17">
        <v>0.66973899999999997</v>
      </c>
      <c r="V49" s="17">
        <v>0.99534400000000001</v>
      </c>
      <c r="W49" s="17">
        <v>1.5962799999999999</v>
      </c>
      <c r="X49" s="17">
        <v>1.1996899999999999</v>
      </c>
      <c r="Y49" s="9">
        <v>1.9968399999999999</v>
      </c>
      <c r="Z49" s="9">
        <v>0.47899999999999998</v>
      </c>
      <c r="AA49" s="9">
        <v>0.47599999999999998</v>
      </c>
      <c r="AB49" s="10">
        <f t="shared" si="21"/>
        <v>2.3876454899335453</v>
      </c>
      <c r="AC49" s="10">
        <f t="shared" si="22"/>
        <v>2.2349608571292698</v>
      </c>
      <c r="AD49" s="11">
        <v>9.3000000000000007</v>
      </c>
      <c r="AE49" s="13"/>
      <c r="AF49" s="12">
        <f t="shared" si="12"/>
        <v>4</v>
      </c>
      <c r="AG49" s="12">
        <f t="shared" si="13"/>
        <v>5</v>
      </c>
      <c r="AH49" s="13"/>
      <c r="AI49" s="13"/>
      <c r="AJ49" s="12">
        <f t="shared" si="14"/>
        <v>40</v>
      </c>
      <c r="AK49" s="10">
        <f t="shared" si="15"/>
        <v>1.6129032258064515</v>
      </c>
      <c r="AL49" s="10">
        <f t="shared" si="16"/>
        <v>0.81638418079096042</v>
      </c>
      <c r="AM49" s="10">
        <f t="shared" si="17"/>
        <v>0.71404500227772205</v>
      </c>
      <c r="AN49" s="33">
        <f t="shared" si="18"/>
        <v>0.63670546398227879</v>
      </c>
      <c r="AO49" s="10">
        <f t="shared" si="19"/>
        <v>3.7671173105425733</v>
      </c>
      <c r="AP49" s="53">
        <f t="shared" si="20"/>
        <v>1.4535994168033533</v>
      </c>
      <c r="AQ49" s="10">
        <f t="shared" si="11"/>
        <v>5.9165776385538011</v>
      </c>
      <c r="AR49" s="36">
        <v>9</v>
      </c>
      <c r="AS49" s="37"/>
      <c r="AT49" s="78" t="s">
        <v>26</v>
      </c>
    </row>
    <row r="50" spans="1:46" ht="15" thickBot="1" x14ac:dyDescent="0.4">
      <c r="A50" s="77">
        <v>49</v>
      </c>
      <c r="B50" s="55">
        <v>2</v>
      </c>
      <c r="C50" s="57">
        <v>17</v>
      </c>
      <c r="D50" s="2">
        <v>80</v>
      </c>
      <c r="E50" s="2">
        <v>20</v>
      </c>
      <c r="F50" s="18"/>
      <c r="G50" s="18"/>
      <c r="H50" s="13"/>
      <c r="I50" s="6">
        <v>215</v>
      </c>
      <c r="J50" s="15">
        <v>107367</v>
      </c>
      <c r="K50" s="39">
        <v>7</v>
      </c>
      <c r="L50" s="39">
        <v>17</v>
      </c>
      <c r="M50" s="41">
        <v>2.74</v>
      </c>
      <c r="N50" s="15">
        <v>413727</v>
      </c>
      <c r="O50" s="41">
        <v>0.28000000000000003</v>
      </c>
      <c r="P50" s="17">
        <v>1.27826</v>
      </c>
      <c r="Q50" s="17">
        <v>0.82694800000000002</v>
      </c>
      <c r="R50" s="17">
        <v>1.3538600000000001</v>
      </c>
      <c r="S50" s="17">
        <v>1.5224299999999999</v>
      </c>
      <c r="T50" s="9">
        <v>2.0373299999999999</v>
      </c>
      <c r="U50" s="17">
        <v>0.65449299999999999</v>
      </c>
      <c r="V50" s="17">
        <v>1.8925700000000001</v>
      </c>
      <c r="W50" s="17">
        <v>2.6587499999999999</v>
      </c>
      <c r="X50" s="17">
        <v>2.0025400000000002</v>
      </c>
      <c r="Y50" s="9">
        <v>3.3285300000000002</v>
      </c>
      <c r="Z50" s="9">
        <v>0.39800000000000002</v>
      </c>
      <c r="AA50" s="9">
        <v>0.39600000000000002</v>
      </c>
      <c r="AB50" s="10">
        <f t="shared" si="21"/>
        <v>3.5009175600833564</v>
      </c>
      <c r="AC50" s="10">
        <f t="shared" si="22"/>
        <v>2.3108326203557019</v>
      </c>
      <c r="AD50" s="11">
        <v>7.5</v>
      </c>
      <c r="AE50" s="13"/>
      <c r="AF50" s="12">
        <f t="shared" si="12"/>
        <v>5</v>
      </c>
      <c r="AG50" s="12">
        <f t="shared" si="13"/>
        <v>1.25</v>
      </c>
      <c r="AH50" s="13"/>
      <c r="AI50" s="13"/>
      <c r="AJ50" s="12">
        <f t="shared" si="14"/>
        <v>12.5</v>
      </c>
      <c r="AK50" s="10">
        <f t="shared" si="15"/>
        <v>0.5</v>
      </c>
      <c r="AL50" s="10">
        <f t="shared" si="16"/>
        <v>0.60734463276836159</v>
      </c>
      <c r="AM50" s="10">
        <f t="shared" si="17"/>
        <v>0.73828518222226902</v>
      </c>
      <c r="AN50" s="33">
        <f t="shared" si="18"/>
        <v>0.93357801602222834</v>
      </c>
      <c r="AO50" s="10">
        <f t="shared" si="19"/>
        <v>0.24787029213358636</v>
      </c>
      <c r="AP50" s="10">
        <f t="shared" si="20"/>
        <v>0.52146892655367227</v>
      </c>
      <c r="AQ50" s="10">
        <f t="shared" si="11"/>
        <v>0.26550570801753393</v>
      </c>
      <c r="AR50" s="36">
        <v>0</v>
      </c>
      <c r="AS50" s="37" t="s">
        <v>59</v>
      </c>
      <c r="AT50" s="120" t="s">
        <v>27</v>
      </c>
    </row>
    <row r="51" spans="1:46" ht="15" thickBot="1" x14ac:dyDescent="0.4">
      <c r="A51" s="77">
        <v>50</v>
      </c>
      <c r="B51" s="55">
        <v>2</v>
      </c>
      <c r="C51" s="57">
        <v>18</v>
      </c>
      <c r="D51" s="2">
        <v>80</v>
      </c>
      <c r="E51" s="2">
        <v>40</v>
      </c>
      <c r="F51" s="18"/>
      <c r="G51" s="18"/>
      <c r="H51" s="13"/>
      <c r="I51" s="6">
        <v>261</v>
      </c>
      <c r="J51" s="15">
        <v>120957</v>
      </c>
      <c r="K51" s="39">
        <v>7</v>
      </c>
      <c r="L51" s="39">
        <v>16</v>
      </c>
      <c r="M51" s="41">
        <v>2.75</v>
      </c>
      <c r="N51" s="15">
        <v>468728</v>
      </c>
      <c r="O51" s="41">
        <v>0.28100000000000003</v>
      </c>
      <c r="P51" s="17">
        <v>0.86049799999999999</v>
      </c>
      <c r="Q51" s="17">
        <v>0.82895799999999997</v>
      </c>
      <c r="R51" s="17">
        <v>0.84041200000000005</v>
      </c>
      <c r="S51" s="17">
        <v>1.1948300000000001</v>
      </c>
      <c r="T51" s="9">
        <v>1.46079</v>
      </c>
      <c r="U51" s="17">
        <v>1.1138699999999999</v>
      </c>
      <c r="V51" s="17">
        <v>1.39412</v>
      </c>
      <c r="W51" s="17">
        <v>2.29081</v>
      </c>
      <c r="X51" s="17">
        <v>1.7844599999999999</v>
      </c>
      <c r="Y51" s="9">
        <v>2.90381</v>
      </c>
      <c r="Z51" s="9">
        <v>0.39400000000000002</v>
      </c>
      <c r="AA51" s="8">
        <v>0.39300000000000002</v>
      </c>
      <c r="AB51" s="10">
        <f t="shared" si="21"/>
        <v>3.0984081523582399</v>
      </c>
      <c r="AC51" s="10">
        <f t="shared" si="22"/>
        <v>1.8187577282584948</v>
      </c>
      <c r="AD51" s="11">
        <v>7.5</v>
      </c>
      <c r="AE51" s="13"/>
      <c r="AF51" s="12">
        <f t="shared" si="12"/>
        <v>5</v>
      </c>
      <c r="AG51" s="12">
        <f t="shared" si="13"/>
        <v>1.6666666666666667</v>
      </c>
      <c r="AH51" s="13"/>
      <c r="AI51" s="13"/>
      <c r="AJ51" s="12">
        <f t="shared" si="14"/>
        <v>16.666666666666668</v>
      </c>
      <c r="AK51" s="10">
        <f t="shared" si="15"/>
        <v>0.66666666666666674</v>
      </c>
      <c r="AL51" s="10">
        <f t="shared" si="16"/>
        <v>0.73728813559322037</v>
      </c>
      <c r="AM51" s="10">
        <f t="shared" si="17"/>
        <v>0.581072756632107</v>
      </c>
      <c r="AN51" s="33">
        <f t="shared" si="18"/>
        <v>0.82624217396219735</v>
      </c>
      <c r="AO51" s="10">
        <f t="shared" si="19"/>
        <v>0.2792445250924605</v>
      </c>
      <c r="AP51" s="53">
        <f t="shared" si="20"/>
        <v>0.68079096045197751</v>
      </c>
      <c r="AQ51" s="10">
        <f t="shared" si="11"/>
        <v>0.33796934348359303</v>
      </c>
      <c r="AR51" s="36">
        <v>0</v>
      </c>
      <c r="AS51" s="37"/>
      <c r="AT51" s="78" t="s">
        <v>26</v>
      </c>
    </row>
    <row r="52" spans="1:46" ht="15" thickBot="1" x14ac:dyDescent="0.4">
      <c r="A52" s="77">
        <v>51</v>
      </c>
      <c r="B52" s="55">
        <v>2</v>
      </c>
      <c r="C52" s="57">
        <v>19</v>
      </c>
      <c r="D52" s="2">
        <v>80</v>
      </c>
      <c r="E52" s="2">
        <v>60</v>
      </c>
      <c r="F52" s="18"/>
      <c r="G52" s="18"/>
      <c r="H52" s="13"/>
      <c r="I52" s="6">
        <v>380</v>
      </c>
      <c r="J52" s="15">
        <v>223636</v>
      </c>
      <c r="K52" s="39">
        <v>7</v>
      </c>
      <c r="L52" s="39">
        <v>17</v>
      </c>
      <c r="M52" s="41">
        <v>2.76</v>
      </c>
      <c r="N52" s="15">
        <v>932447</v>
      </c>
      <c r="O52" s="41">
        <v>0.30499999999999999</v>
      </c>
      <c r="P52" s="17">
        <v>0.95542199999999999</v>
      </c>
      <c r="Q52" s="17">
        <v>0.87466999999999995</v>
      </c>
      <c r="R52" s="17">
        <v>1.01712</v>
      </c>
      <c r="S52" s="17">
        <v>1.2953300000000001</v>
      </c>
      <c r="T52" s="9">
        <v>1.6469400000000001</v>
      </c>
      <c r="U52" s="17">
        <v>1.27034</v>
      </c>
      <c r="V52" s="17">
        <v>1.2518</v>
      </c>
      <c r="W52" s="17">
        <v>1.59816</v>
      </c>
      <c r="X52" s="17">
        <v>1.7834700000000001</v>
      </c>
      <c r="Y52" s="9">
        <v>2.3947600000000002</v>
      </c>
      <c r="Z52" s="9">
        <v>0.38</v>
      </c>
      <c r="AA52" s="9">
        <v>0.38600000000000001</v>
      </c>
      <c r="AB52" s="10">
        <f t="shared" si="21"/>
        <v>2.6210431868246662</v>
      </c>
      <c r="AC52" s="10">
        <f t="shared" si="22"/>
        <v>1.9525349685985141</v>
      </c>
      <c r="AD52" s="11">
        <v>7.5</v>
      </c>
      <c r="AE52" s="13"/>
      <c r="AF52" s="12">
        <f t="shared" si="12"/>
        <v>5</v>
      </c>
      <c r="AG52" s="12">
        <f t="shared" si="13"/>
        <v>2.5</v>
      </c>
      <c r="AH52" s="13"/>
      <c r="AI52" s="13"/>
      <c r="AJ52" s="12">
        <f t="shared" si="14"/>
        <v>25</v>
      </c>
      <c r="AK52" s="10">
        <f t="shared" si="15"/>
        <v>1</v>
      </c>
      <c r="AL52" s="10">
        <f t="shared" si="16"/>
        <v>1.0734463276836159</v>
      </c>
      <c r="AM52" s="10">
        <f t="shared" si="17"/>
        <v>0.62381308900910992</v>
      </c>
      <c r="AN52" s="33">
        <f t="shared" si="18"/>
        <v>0.69894484981991101</v>
      </c>
      <c r="AO52" s="10">
        <f t="shared" si="19"/>
        <v>0.51629197659976267</v>
      </c>
      <c r="AP52" s="53">
        <f t="shared" si="20"/>
        <v>1.0146892655367232</v>
      </c>
      <c r="AQ52" s="10">
        <f t="shared" si="11"/>
        <v>0.73867341140404652</v>
      </c>
      <c r="AR52" s="36">
        <v>1</v>
      </c>
      <c r="AS52" s="37"/>
      <c r="AT52" s="78" t="s">
        <v>26</v>
      </c>
    </row>
    <row r="53" spans="1:46" ht="15" thickBot="1" x14ac:dyDescent="0.4">
      <c r="A53" s="77">
        <v>52</v>
      </c>
      <c r="B53" s="55">
        <v>2</v>
      </c>
      <c r="C53" s="57">
        <v>20</v>
      </c>
      <c r="D53" s="2">
        <v>80</v>
      </c>
      <c r="E53" s="2">
        <v>80</v>
      </c>
      <c r="F53" s="18"/>
      <c r="G53" s="18"/>
      <c r="H53" s="13"/>
      <c r="I53" s="6">
        <v>734</v>
      </c>
      <c r="J53" s="15">
        <v>500229</v>
      </c>
      <c r="K53" s="39">
        <v>7</v>
      </c>
      <c r="L53" s="39">
        <v>17</v>
      </c>
      <c r="M53" s="41">
        <v>2.76</v>
      </c>
      <c r="N53" s="15">
        <v>2349900</v>
      </c>
      <c r="O53" s="41">
        <v>0.34799999999999998</v>
      </c>
      <c r="P53" s="17">
        <v>0.87856500000000004</v>
      </c>
      <c r="Q53" s="17">
        <v>1.0948599999999999</v>
      </c>
      <c r="R53" s="17">
        <v>1.23427</v>
      </c>
      <c r="S53" s="17">
        <v>1.40378</v>
      </c>
      <c r="T53" s="9">
        <v>1.8692299999999999</v>
      </c>
      <c r="U53" s="17">
        <v>0.86991399999999997</v>
      </c>
      <c r="V53" s="17">
        <v>1.14761</v>
      </c>
      <c r="W53" s="17">
        <v>1.90618</v>
      </c>
      <c r="X53" s="17">
        <v>1.4400599999999999</v>
      </c>
      <c r="Y53" s="9">
        <v>2.3889900000000002</v>
      </c>
      <c r="Z53" s="9">
        <v>0.39200000000000002</v>
      </c>
      <c r="AA53" s="9">
        <v>0.39600000000000002</v>
      </c>
      <c r="AB53" s="10">
        <f t="shared" si="21"/>
        <v>2.6271343288267541</v>
      </c>
      <c r="AC53" s="10">
        <f t="shared" si="22"/>
        <v>2.159761949683344</v>
      </c>
      <c r="AD53" s="11">
        <v>7.5</v>
      </c>
      <c r="AE53" s="13"/>
      <c r="AF53" s="12">
        <f t="shared" si="12"/>
        <v>5</v>
      </c>
      <c r="AG53" s="12">
        <f t="shared" si="13"/>
        <v>5</v>
      </c>
      <c r="AH53" s="13"/>
      <c r="AI53" s="13"/>
      <c r="AJ53" s="12">
        <f t="shared" si="14"/>
        <v>50</v>
      </c>
      <c r="AK53" s="10">
        <f t="shared" si="15"/>
        <v>2</v>
      </c>
      <c r="AL53" s="10">
        <f t="shared" si="16"/>
        <v>2.0734463276836159</v>
      </c>
      <c r="AM53" s="10">
        <f t="shared" si="17"/>
        <v>0.69001979223110033</v>
      </c>
      <c r="AN53" s="33">
        <f t="shared" si="18"/>
        <v>0.70056915435380107</v>
      </c>
      <c r="AO53" s="10">
        <f t="shared" si="19"/>
        <v>1.1548418821769424</v>
      </c>
      <c r="AP53" s="53">
        <f t="shared" si="20"/>
        <v>2.014689265536723</v>
      </c>
      <c r="AQ53" s="10">
        <f t="shared" si="11"/>
        <v>1.6484338127078384</v>
      </c>
      <c r="AR53" s="36">
        <v>2</v>
      </c>
      <c r="AS53" s="37"/>
      <c r="AT53" s="78" t="s">
        <v>26</v>
      </c>
    </row>
    <row r="54" spans="1:46" ht="15" thickBot="1" x14ac:dyDescent="0.4">
      <c r="A54" s="77">
        <v>53</v>
      </c>
      <c r="B54" s="55">
        <v>2</v>
      </c>
      <c r="C54" s="57">
        <v>21</v>
      </c>
      <c r="D54" s="2">
        <v>85</v>
      </c>
      <c r="E54" s="2">
        <v>20</v>
      </c>
      <c r="F54" s="18"/>
      <c r="G54" s="18"/>
      <c r="H54" s="13"/>
      <c r="I54" s="6">
        <v>139</v>
      </c>
      <c r="J54" s="15">
        <v>229098</v>
      </c>
      <c r="K54" s="39">
        <v>7</v>
      </c>
      <c r="L54" s="39">
        <v>17</v>
      </c>
      <c r="M54" s="41">
        <v>2.73</v>
      </c>
      <c r="N54" s="15">
        <v>938529</v>
      </c>
      <c r="O54" s="41">
        <v>0.28000000000000003</v>
      </c>
      <c r="P54" s="17">
        <v>0.75269600000000003</v>
      </c>
      <c r="Q54" s="17">
        <v>0.72741500000000003</v>
      </c>
      <c r="R54" s="17">
        <v>1.72872</v>
      </c>
      <c r="S54" s="17">
        <v>1.0467500000000001</v>
      </c>
      <c r="T54" s="9">
        <v>2.0209299999999999</v>
      </c>
      <c r="U54" s="17">
        <v>1.0385800000000001</v>
      </c>
      <c r="V54" s="17">
        <v>0.88476399999999999</v>
      </c>
      <c r="W54" s="17">
        <v>3.1240600000000001</v>
      </c>
      <c r="X54" s="17">
        <v>1.36435</v>
      </c>
      <c r="Y54" s="9">
        <v>3.4089900000000002</v>
      </c>
      <c r="Z54" s="9">
        <v>0.38400000000000001</v>
      </c>
      <c r="AA54" s="8">
        <v>0.40799999999999997</v>
      </c>
      <c r="AB54" s="10">
        <f t="shared" si="21"/>
        <v>3.5863424774692114</v>
      </c>
      <c r="AC54" s="10">
        <f t="shared" si="22"/>
        <v>2.2766494871411362</v>
      </c>
      <c r="AD54" s="11">
        <v>5.5</v>
      </c>
      <c r="AE54" s="13"/>
      <c r="AF54" s="12">
        <f t="shared" si="12"/>
        <v>6.666666666666667</v>
      </c>
      <c r="AG54" s="12">
        <f t="shared" si="13"/>
        <v>1.25</v>
      </c>
      <c r="AH54" s="13"/>
      <c r="AI54" s="13"/>
      <c r="AJ54" s="12">
        <f t="shared" si="14"/>
        <v>16.666666666666668</v>
      </c>
      <c r="AK54" s="10">
        <f t="shared" si="15"/>
        <v>0.68181818181818177</v>
      </c>
      <c r="AL54" s="10">
        <f t="shared" si="16"/>
        <v>0.39265536723163841</v>
      </c>
      <c r="AM54" s="10">
        <f t="shared" si="17"/>
        <v>0.7273640533997241</v>
      </c>
      <c r="AN54" s="33">
        <f t="shared" si="18"/>
        <v>0.95635799399178967</v>
      </c>
      <c r="AO54" s="10">
        <f t="shared" si="19"/>
        <v>0.52890169407006216</v>
      </c>
      <c r="AP54" s="53">
        <f t="shared" si="20"/>
        <v>0.62398561890087312</v>
      </c>
      <c r="AQ54" s="10">
        <f t="shared" si="11"/>
        <v>0.55303735357766326</v>
      </c>
      <c r="AR54" s="36">
        <v>3</v>
      </c>
      <c r="AS54" s="37"/>
      <c r="AT54" s="78" t="s">
        <v>26</v>
      </c>
    </row>
    <row r="55" spans="1:46" ht="15" thickBot="1" x14ac:dyDescent="0.4">
      <c r="A55" s="77">
        <v>54</v>
      </c>
      <c r="B55" s="55">
        <v>2</v>
      </c>
      <c r="C55" s="57">
        <v>22</v>
      </c>
      <c r="D55" s="2">
        <v>85</v>
      </c>
      <c r="E55" s="2">
        <v>40</v>
      </c>
      <c r="F55" s="18"/>
      <c r="G55" s="18"/>
      <c r="H55" s="13"/>
      <c r="I55" s="6">
        <v>346</v>
      </c>
      <c r="J55" s="15">
        <v>297738</v>
      </c>
      <c r="K55" s="39">
        <v>7</v>
      </c>
      <c r="L55" s="39">
        <v>15</v>
      </c>
      <c r="M55" s="41">
        <v>2.75</v>
      </c>
      <c r="N55" s="15">
        <v>1253804</v>
      </c>
      <c r="O55" s="41">
        <v>0.29899999999999999</v>
      </c>
      <c r="P55" s="17">
        <v>0.97080900000000003</v>
      </c>
      <c r="Q55" s="17">
        <v>1.2215800000000001</v>
      </c>
      <c r="R55" s="17">
        <v>1.6742999999999999</v>
      </c>
      <c r="S55" s="17">
        <v>1.56036</v>
      </c>
      <c r="T55" s="9">
        <v>2.2886700000000002</v>
      </c>
      <c r="U55" s="17">
        <v>0.76067200000000001</v>
      </c>
      <c r="V55" s="17">
        <v>1.36056</v>
      </c>
      <c r="W55" s="17">
        <v>1.8454900000000001</v>
      </c>
      <c r="X55" s="17">
        <v>1.55877</v>
      </c>
      <c r="Y55" s="9">
        <v>2.4156900000000001</v>
      </c>
      <c r="Z55" s="9">
        <v>0.41899999999999998</v>
      </c>
      <c r="AA55" s="9">
        <v>0.41099999999999998</v>
      </c>
      <c r="AB55" s="10">
        <f t="shared" si="21"/>
        <v>2.6670251664729374</v>
      </c>
      <c r="AC55" s="10">
        <f t="shared" si="22"/>
        <v>2.5623603242713546</v>
      </c>
      <c r="AD55" s="11">
        <v>5.5</v>
      </c>
      <c r="AE55" s="13"/>
      <c r="AF55" s="12">
        <f t="shared" si="12"/>
        <v>6.666666666666667</v>
      </c>
      <c r="AG55" s="12">
        <f t="shared" si="13"/>
        <v>1.6666666666666667</v>
      </c>
      <c r="AH55" s="13"/>
      <c r="AI55" s="13"/>
      <c r="AJ55" s="12">
        <f t="shared" si="14"/>
        <v>22.222222222222225</v>
      </c>
      <c r="AK55" s="10">
        <f t="shared" si="15"/>
        <v>0.90909090909090895</v>
      </c>
      <c r="AL55" s="10">
        <f t="shared" si="16"/>
        <v>0.97740112994350281</v>
      </c>
      <c r="AM55" s="10">
        <f t="shared" si="17"/>
        <v>0.81864547101321239</v>
      </c>
      <c r="AN55" s="33">
        <f t="shared" si="18"/>
        <v>0.71120671105944999</v>
      </c>
      <c r="AO55" s="10">
        <f t="shared" si="19"/>
        <v>0.68736581108971784</v>
      </c>
      <c r="AP55" s="53">
        <f t="shared" si="20"/>
        <v>0.9227529532614277</v>
      </c>
      <c r="AQ55" s="10">
        <f t="shared" si="11"/>
        <v>0.96647824099660484</v>
      </c>
      <c r="AR55" s="36">
        <v>3</v>
      </c>
      <c r="AS55" s="37"/>
      <c r="AT55" s="78" t="s">
        <v>26</v>
      </c>
    </row>
    <row r="56" spans="1:46" ht="15" thickBot="1" x14ac:dyDescent="0.4">
      <c r="A56" s="77">
        <v>55</v>
      </c>
      <c r="B56" s="55">
        <v>2</v>
      </c>
      <c r="C56" s="57">
        <v>23</v>
      </c>
      <c r="D56" s="2">
        <v>85</v>
      </c>
      <c r="E56" s="2">
        <v>60</v>
      </c>
      <c r="F56" s="18"/>
      <c r="G56" s="18"/>
      <c r="H56" s="13"/>
      <c r="I56" s="6">
        <v>501</v>
      </c>
      <c r="J56" s="15">
        <v>501989</v>
      </c>
      <c r="K56" s="39">
        <v>7</v>
      </c>
      <c r="L56" s="39">
        <v>17</v>
      </c>
      <c r="M56" s="41">
        <v>2.77</v>
      </c>
      <c r="N56" s="15">
        <v>2370903</v>
      </c>
      <c r="O56" s="41">
        <v>0.371</v>
      </c>
      <c r="P56" s="17">
        <v>1.2276</v>
      </c>
      <c r="Q56" s="17">
        <v>1.3992</v>
      </c>
      <c r="R56" s="17">
        <v>1.68496</v>
      </c>
      <c r="S56" s="17">
        <v>1.8613900000000001</v>
      </c>
      <c r="T56" s="9">
        <v>2.5107499999999998</v>
      </c>
      <c r="U56" s="17">
        <v>1.1024700000000001</v>
      </c>
      <c r="V56" s="17">
        <v>1.29569</v>
      </c>
      <c r="W56" s="17">
        <v>2.3782199999999998</v>
      </c>
      <c r="X56" s="17">
        <v>1.7012499999999999</v>
      </c>
      <c r="Y56" s="9">
        <v>2.9240699999999999</v>
      </c>
      <c r="Z56" s="9">
        <v>0.44600000000000001</v>
      </c>
      <c r="AA56" s="9">
        <v>0.45200000000000001</v>
      </c>
      <c r="AB56" s="10">
        <f t="shared" si="21"/>
        <v>3.1808472969477801</v>
      </c>
      <c r="AC56" s="10">
        <f t="shared" si="22"/>
        <v>2.7982366123864506</v>
      </c>
      <c r="AD56" s="11">
        <v>5.5</v>
      </c>
      <c r="AE56" s="13"/>
      <c r="AF56" s="12">
        <f t="shared" si="12"/>
        <v>6.666666666666667</v>
      </c>
      <c r="AG56" s="12">
        <f t="shared" si="13"/>
        <v>2.5</v>
      </c>
      <c r="AH56" s="13"/>
      <c r="AI56" s="13"/>
      <c r="AJ56" s="12">
        <f t="shared" si="14"/>
        <v>33.333333333333336</v>
      </c>
      <c r="AK56" s="10">
        <f t="shared" si="15"/>
        <v>1.3636363636363635</v>
      </c>
      <c r="AL56" s="10">
        <f t="shared" si="16"/>
        <v>1.4152542372881356</v>
      </c>
      <c r="AM56" s="10">
        <f t="shared" si="17"/>
        <v>0.89400530747170948</v>
      </c>
      <c r="AN56" s="33">
        <f t="shared" si="18"/>
        <v>0.84822594585274136</v>
      </c>
      <c r="AO56" s="10">
        <f t="shared" si="19"/>
        <v>1.158905064664626</v>
      </c>
      <c r="AP56" s="53">
        <f t="shared" si="20"/>
        <v>1.373959938366718</v>
      </c>
      <c r="AQ56" s="10">
        <f t="shared" si="11"/>
        <v>1.3662692945563597</v>
      </c>
      <c r="AR56" s="36">
        <v>0</v>
      </c>
      <c r="AS56" s="37"/>
      <c r="AT56" s="78" t="s">
        <v>26</v>
      </c>
    </row>
    <row r="57" spans="1:46" ht="15" thickBot="1" x14ac:dyDescent="0.4">
      <c r="A57" s="77">
        <v>56</v>
      </c>
      <c r="B57" s="55">
        <v>2</v>
      </c>
      <c r="C57" s="57">
        <v>24</v>
      </c>
      <c r="D57" s="2">
        <v>85</v>
      </c>
      <c r="E57" s="2">
        <v>80</v>
      </c>
      <c r="F57" s="18"/>
      <c r="G57" s="18"/>
      <c r="H57" s="13"/>
      <c r="I57" s="6">
        <v>974</v>
      </c>
      <c r="J57" s="15">
        <v>478667</v>
      </c>
      <c r="K57" s="39">
        <v>7</v>
      </c>
      <c r="L57" s="39">
        <v>17</v>
      </c>
      <c r="M57" s="41">
        <v>2.74</v>
      </c>
      <c r="N57" s="15">
        <v>2245927</v>
      </c>
      <c r="O57" s="41">
        <v>0.318</v>
      </c>
      <c r="P57" s="17">
        <v>0.95825499999999997</v>
      </c>
      <c r="Q57" s="17">
        <v>1.05769</v>
      </c>
      <c r="R57" s="17">
        <v>1.41093</v>
      </c>
      <c r="S57" s="17">
        <v>1.4272199999999999</v>
      </c>
      <c r="T57" s="9">
        <v>2.00691</v>
      </c>
      <c r="U57" s="17">
        <v>0.77050700000000005</v>
      </c>
      <c r="V57" s="17">
        <v>1.0364899999999999</v>
      </c>
      <c r="W57" s="17">
        <v>1.9714</v>
      </c>
      <c r="X57" s="17">
        <v>1.2915099999999999</v>
      </c>
      <c r="Y57" s="9">
        <v>2.3567800000000001</v>
      </c>
      <c r="Z57" s="9">
        <v>0.53</v>
      </c>
      <c r="AA57" s="8">
        <v>0.52</v>
      </c>
      <c r="AB57" s="10">
        <f t="shared" si="21"/>
        <v>2.753991105359638</v>
      </c>
      <c r="AC57" s="10">
        <f t="shared" si="22"/>
        <v>2.4772106466951898</v>
      </c>
      <c r="AD57" s="11">
        <v>5.5</v>
      </c>
      <c r="AE57" s="13"/>
      <c r="AF57" s="12">
        <f t="shared" si="12"/>
        <v>6.666666666666667</v>
      </c>
      <c r="AG57" s="12">
        <f t="shared" si="13"/>
        <v>5</v>
      </c>
      <c r="AH57" s="13"/>
      <c r="AI57" s="13"/>
      <c r="AJ57" s="12">
        <f t="shared" si="14"/>
        <v>66.666666666666671</v>
      </c>
      <c r="AK57" s="10">
        <f t="shared" si="15"/>
        <v>2.7272727272727271</v>
      </c>
      <c r="AL57" s="10">
        <f t="shared" si="16"/>
        <v>2.7514124293785311</v>
      </c>
      <c r="AM57" s="10">
        <f t="shared" si="17"/>
        <v>0.79144110118057187</v>
      </c>
      <c r="AN57" s="33">
        <f t="shared" si="18"/>
        <v>0.73439762809590348</v>
      </c>
      <c r="AO57" s="10">
        <f t="shared" si="19"/>
        <v>1.1050632794499928</v>
      </c>
      <c r="AP57" s="53">
        <f t="shared" si="20"/>
        <v>2.7321006676938877</v>
      </c>
      <c r="AQ57" s="10">
        <f t="shared" si="11"/>
        <v>1.5047206542797886</v>
      </c>
      <c r="AR57" s="36">
        <v>0</v>
      </c>
      <c r="AS57" s="37"/>
      <c r="AT57" s="78" t="s">
        <v>26</v>
      </c>
    </row>
    <row r="58" spans="1:46" ht="15" thickBot="1" x14ac:dyDescent="0.4">
      <c r="A58" s="77">
        <v>57</v>
      </c>
      <c r="B58" s="55">
        <v>2</v>
      </c>
      <c r="C58" s="57">
        <v>25</v>
      </c>
      <c r="D58" s="2">
        <v>90</v>
      </c>
      <c r="E58" s="2">
        <v>20</v>
      </c>
      <c r="F58" s="18"/>
      <c r="G58" s="18"/>
      <c r="H58" s="13"/>
      <c r="I58" s="6">
        <v>460</v>
      </c>
      <c r="J58" s="15">
        <v>189368</v>
      </c>
      <c r="K58" s="39">
        <v>7</v>
      </c>
      <c r="L58" s="39">
        <v>17</v>
      </c>
      <c r="M58" s="41">
        <v>2.7</v>
      </c>
      <c r="N58" s="15">
        <v>884908</v>
      </c>
      <c r="O58" s="41">
        <v>0.27500000000000002</v>
      </c>
      <c r="P58" s="17">
        <v>1.0007200000000001</v>
      </c>
      <c r="Q58" s="17">
        <v>0.94598899999999997</v>
      </c>
      <c r="R58" s="17">
        <v>1.53287</v>
      </c>
      <c r="S58" s="17">
        <v>1.37707</v>
      </c>
      <c r="T58" s="9">
        <v>2.0605899999999999</v>
      </c>
      <c r="U58" s="17">
        <v>1.1901200000000001</v>
      </c>
      <c r="V58" s="17">
        <v>1.09318</v>
      </c>
      <c r="W58" s="17">
        <v>3.2499199999999999</v>
      </c>
      <c r="X58" s="17">
        <v>1.61599</v>
      </c>
      <c r="Y58" s="9">
        <v>3.6295199999999999</v>
      </c>
      <c r="Z58" s="9">
        <v>0.45300000000000001</v>
      </c>
      <c r="AA58" s="9">
        <v>0.45700000000000002</v>
      </c>
      <c r="AB58" s="10">
        <f t="shared" si="21"/>
        <v>3.8335263975092175</v>
      </c>
      <c r="AC58" s="10">
        <f t="shared" si="22"/>
        <v>2.3962480585490309</v>
      </c>
      <c r="AD58" s="11">
        <v>3.7</v>
      </c>
      <c r="AE58" s="13"/>
      <c r="AF58" s="12">
        <f t="shared" si="12"/>
        <v>10</v>
      </c>
      <c r="AG58" s="12">
        <f t="shared" si="13"/>
        <v>1.25</v>
      </c>
      <c r="AH58" s="13"/>
      <c r="AI58" s="13"/>
      <c r="AJ58" s="12">
        <f t="shared" si="14"/>
        <v>25</v>
      </c>
      <c r="AK58" s="10">
        <f t="shared" si="15"/>
        <v>1.0135135135135134</v>
      </c>
      <c r="AL58" s="10">
        <f t="shared" si="16"/>
        <v>1.2994350282485876</v>
      </c>
      <c r="AM58" s="10">
        <f t="shared" si="17"/>
        <v>0.76557445960032944</v>
      </c>
      <c r="AN58" s="33">
        <f t="shared" si="18"/>
        <v>1.022273706002458</v>
      </c>
      <c r="AO58" s="10">
        <f t="shared" si="19"/>
        <v>0.43717996666343462</v>
      </c>
      <c r="AP58" s="53">
        <f t="shared" si="20"/>
        <v>1.0706978164605281</v>
      </c>
      <c r="AQ58" s="10">
        <f t="shared" si="11"/>
        <v>0.42765451570988899</v>
      </c>
      <c r="AR58" s="36">
        <v>0</v>
      </c>
      <c r="AS58" s="37"/>
      <c r="AT58" s="78" t="s">
        <v>26</v>
      </c>
    </row>
    <row r="59" spans="1:46" ht="15" thickBot="1" x14ac:dyDescent="0.4">
      <c r="A59" s="77">
        <v>58</v>
      </c>
      <c r="B59" s="55">
        <v>2</v>
      </c>
      <c r="C59" s="57">
        <v>26</v>
      </c>
      <c r="D59" s="2">
        <v>90</v>
      </c>
      <c r="E59" s="2">
        <v>40</v>
      </c>
      <c r="F59" s="18"/>
      <c r="G59" s="18"/>
      <c r="H59" s="13"/>
      <c r="I59" s="6">
        <v>552</v>
      </c>
      <c r="J59" s="15">
        <v>274135</v>
      </c>
      <c r="K59" s="39">
        <v>7</v>
      </c>
      <c r="L59" s="39">
        <v>16</v>
      </c>
      <c r="M59" s="41">
        <v>2.71</v>
      </c>
      <c r="N59" s="15">
        <v>1252006</v>
      </c>
      <c r="O59" s="41">
        <v>0.27</v>
      </c>
      <c r="P59" s="17">
        <v>1.0573600000000001</v>
      </c>
      <c r="Q59" s="17">
        <v>0.93425199999999997</v>
      </c>
      <c r="R59" s="17">
        <v>1.5446800000000001</v>
      </c>
      <c r="S59" s="17">
        <v>1.4109700000000001</v>
      </c>
      <c r="T59" s="9">
        <v>2.0920999999999998</v>
      </c>
      <c r="U59" s="17">
        <v>1.0663100000000001</v>
      </c>
      <c r="V59" s="17">
        <v>1.15238</v>
      </c>
      <c r="W59" s="17">
        <v>1.84093</v>
      </c>
      <c r="X59" s="17">
        <v>1.57003</v>
      </c>
      <c r="Y59" s="9">
        <v>2.4195099999999998</v>
      </c>
      <c r="Z59" s="9">
        <v>0.47</v>
      </c>
      <c r="AA59" s="9">
        <v>0.46899999999999997</v>
      </c>
      <c r="AB59" s="10">
        <f t="shared" si="21"/>
        <v>2.733028397254591</v>
      </c>
      <c r="AC59" s="10">
        <f t="shared" si="22"/>
        <v>2.4493252336102689</v>
      </c>
      <c r="AD59" s="11">
        <v>3.7</v>
      </c>
      <c r="AE59" s="13"/>
      <c r="AF59" s="12">
        <f t="shared" si="12"/>
        <v>10</v>
      </c>
      <c r="AG59" s="12">
        <f t="shared" si="13"/>
        <v>1.6666666666666667</v>
      </c>
      <c r="AH59" s="13"/>
      <c r="AI59" s="13"/>
      <c r="AJ59" s="12">
        <f t="shared" si="14"/>
        <v>33.333333333333336</v>
      </c>
      <c r="AK59" s="10">
        <f t="shared" si="15"/>
        <v>1.3513513513513513</v>
      </c>
      <c r="AL59" s="10">
        <f t="shared" si="16"/>
        <v>1.5593220338983051</v>
      </c>
      <c r="AM59" s="10">
        <f t="shared" si="17"/>
        <v>0.78253202351765783</v>
      </c>
      <c r="AN59" s="33">
        <f t="shared" si="18"/>
        <v>0.72880757260122431</v>
      </c>
      <c r="AO59" s="10">
        <f t="shared" si="19"/>
        <v>0.63287530185290353</v>
      </c>
      <c r="AP59" s="53">
        <f t="shared" si="20"/>
        <v>1.3929454878607421</v>
      </c>
      <c r="AQ59" s="10">
        <f t="shared" si="11"/>
        <v>0.86837091935540134</v>
      </c>
      <c r="AR59" s="36">
        <v>0</v>
      </c>
      <c r="AS59" s="37"/>
      <c r="AT59" s="78" t="s">
        <v>26</v>
      </c>
    </row>
    <row r="60" spans="1:46" ht="15" thickBot="1" x14ac:dyDescent="0.4">
      <c r="A60" s="77">
        <v>59</v>
      </c>
      <c r="B60" s="55">
        <v>2</v>
      </c>
      <c r="C60" s="57">
        <v>27</v>
      </c>
      <c r="D60" s="2">
        <v>90</v>
      </c>
      <c r="E60" s="2">
        <v>60</v>
      </c>
      <c r="F60" s="18"/>
      <c r="G60" s="18"/>
      <c r="H60" s="13"/>
      <c r="I60" s="6">
        <v>785</v>
      </c>
      <c r="J60" s="15">
        <v>271628</v>
      </c>
      <c r="K60" s="39">
        <v>7</v>
      </c>
      <c r="L60" s="39">
        <v>17</v>
      </c>
      <c r="M60" s="41">
        <v>2.75</v>
      </c>
      <c r="N60" s="15">
        <v>1393468</v>
      </c>
      <c r="O60" s="41">
        <v>0.29299999999999998</v>
      </c>
      <c r="P60" s="17">
        <v>1.21956</v>
      </c>
      <c r="Q60" s="17">
        <v>1.1812400000000001</v>
      </c>
      <c r="R60" s="17">
        <v>1.8023</v>
      </c>
      <c r="S60" s="17">
        <v>1.69784</v>
      </c>
      <c r="T60" s="9">
        <v>2.47607</v>
      </c>
      <c r="U60" s="17">
        <v>0.76206300000000005</v>
      </c>
      <c r="V60" s="17">
        <v>0.966835</v>
      </c>
      <c r="W60" s="17">
        <v>2.15306</v>
      </c>
      <c r="X60" s="17">
        <v>1.23106</v>
      </c>
      <c r="Y60" s="9">
        <v>2.4801600000000001</v>
      </c>
      <c r="Z60" s="9">
        <v>0.46500000000000002</v>
      </c>
      <c r="AA60" s="9">
        <v>0.45700000000000002</v>
      </c>
      <c r="AB60" s="10">
        <f t="shared" si="21"/>
        <v>2.7803982067502488</v>
      </c>
      <c r="AC60" s="10">
        <f t="shared" si="22"/>
        <v>2.7867766698104819</v>
      </c>
      <c r="AD60" s="11">
        <v>3.7</v>
      </c>
      <c r="AE60" s="13"/>
      <c r="AF60" s="12">
        <f t="shared" si="12"/>
        <v>10</v>
      </c>
      <c r="AG60" s="12">
        <f t="shared" si="13"/>
        <v>2.5</v>
      </c>
      <c r="AH60" s="13"/>
      <c r="AI60" s="13"/>
      <c r="AJ60" s="12">
        <f t="shared" si="14"/>
        <v>50</v>
      </c>
      <c r="AK60" s="10">
        <f t="shared" si="15"/>
        <v>2.0270270270270268</v>
      </c>
      <c r="AL60" s="10">
        <f t="shared" si="16"/>
        <v>2.2175141242937855</v>
      </c>
      <c r="AM60" s="10">
        <f t="shared" si="17"/>
        <v>0.89034398396501024</v>
      </c>
      <c r="AN60" s="33">
        <f t="shared" si="18"/>
        <v>0.74143952180006634</v>
      </c>
      <c r="AO60" s="10">
        <f t="shared" si="19"/>
        <v>0.62708757543436811</v>
      </c>
      <c r="AP60" s="53">
        <f t="shared" si="20"/>
        <v>2.0651244464803784</v>
      </c>
      <c r="AQ60" s="10">
        <f t="shared" si="11"/>
        <v>0.8457703656151554</v>
      </c>
      <c r="AR60" s="36">
        <v>0</v>
      </c>
      <c r="AS60" s="37"/>
      <c r="AT60" s="78" t="s">
        <v>26</v>
      </c>
    </row>
    <row r="61" spans="1:46" ht="15" thickBot="1" x14ac:dyDescent="0.4">
      <c r="A61" s="77">
        <v>60</v>
      </c>
      <c r="B61" s="55">
        <v>2</v>
      </c>
      <c r="C61" s="57">
        <v>28</v>
      </c>
      <c r="D61" s="2">
        <v>90</v>
      </c>
      <c r="E61" s="2">
        <v>80</v>
      </c>
      <c r="F61" s="18"/>
      <c r="G61" s="18"/>
      <c r="H61" s="13"/>
      <c r="I61" s="6">
        <v>1449</v>
      </c>
      <c r="J61" s="15">
        <v>1158277</v>
      </c>
      <c r="K61" s="39">
        <v>7</v>
      </c>
      <c r="L61" s="39">
        <v>17</v>
      </c>
      <c r="M61" s="41">
        <v>2.77</v>
      </c>
      <c r="N61" s="15">
        <v>5693952</v>
      </c>
      <c r="O61" s="41">
        <v>0.34699999999999998</v>
      </c>
      <c r="P61" s="17">
        <v>0.96286400000000005</v>
      </c>
      <c r="Q61" s="17">
        <v>1.0458400000000001</v>
      </c>
      <c r="R61" s="17">
        <v>2.15985</v>
      </c>
      <c r="S61" s="17">
        <v>1.4215800000000001</v>
      </c>
      <c r="T61" s="9">
        <v>2.5857000000000001</v>
      </c>
      <c r="U61" s="17">
        <v>0.86826800000000004</v>
      </c>
      <c r="V61" s="17">
        <v>1.32236</v>
      </c>
      <c r="W61" s="17">
        <v>2.3196699999999999</v>
      </c>
      <c r="X61" s="17">
        <v>1.5819399999999999</v>
      </c>
      <c r="Y61" s="9">
        <v>2.8077299999999998</v>
      </c>
      <c r="Z61" s="9">
        <v>0.51200000000000001</v>
      </c>
      <c r="AA61" s="8">
        <v>0.51400000000000001</v>
      </c>
      <c r="AB61" s="10">
        <f t="shared" si="21"/>
        <v>3.1480942237010634</v>
      </c>
      <c r="AC61" s="10">
        <f t="shared" si="22"/>
        <v>2.9491098975114509</v>
      </c>
      <c r="AD61" s="11">
        <v>3.7</v>
      </c>
      <c r="AE61" s="13"/>
      <c r="AF61" s="12">
        <f t="shared" si="12"/>
        <v>10</v>
      </c>
      <c r="AG61" s="12">
        <f t="shared" si="13"/>
        <v>5</v>
      </c>
      <c r="AH61" s="13"/>
      <c r="AI61" s="13"/>
      <c r="AJ61" s="12">
        <f t="shared" si="14"/>
        <v>100</v>
      </c>
      <c r="AK61" s="10">
        <f t="shared" si="15"/>
        <v>4.0540540540540535</v>
      </c>
      <c r="AL61" s="10">
        <f t="shared" si="16"/>
        <v>4.093220338983051</v>
      </c>
      <c r="AM61" s="10">
        <f t="shared" si="17"/>
        <v>0.94220763498768401</v>
      </c>
      <c r="AN61" s="33">
        <f t="shared" si="18"/>
        <v>0.8394917929869502</v>
      </c>
      <c r="AO61" s="10">
        <f t="shared" si="19"/>
        <v>2.6740288762991797</v>
      </c>
      <c r="AP61" s="53">
        <f t="shared" si="20"/>
        <v>4.061887311039853</v>
      </c>
      <c r="AQ61" s="10">
        <f t="shared" si="11"/>
        <v>3.1852948398516947</v>
      </c>
      <c r="AR61" s="36">
        <v>0</v>
      </c>
      <c r="AS61" s="37"/>
      <c r="AT61" s="78" t="s">
        <v>26</v>
      </c>
    </row>
    <row r="62" spans="1:46" ht="15" thickBot="1" x14ac:dyDescent="0.4">
      <c r="A62" s="77">
        <v>61</v>
      </c>
      <c r="B62" s="55">
        <v>2</v>
      </c>
      <c r="C62" s="57">
        <v>29</v>
      </c>
      <c r="D62" s="2">
        <v>95</v>
      </c>
      <c r="E62" s="2">
        <v>20</v>
      </c>
      <c r="F62" s="18"/>
      <c r="G62" s="18"/>
      <c r="H62" s="13"/>
      <c r="I62" s="6">
        <v>913</v>
      </c>
      <c r="J62" s="15">
        <v>1467562</v>
      </c>
      <c r="K62" s="39">
        <v>7</v>
      </c>
      <c r="L62" s="39">
        <v>17</v>
      </c>
      <c r="M62" s="41">
        <v>2.77</v>
      </c>
      <c r="N62" s="15">
        <v>9509231</v>
      </c>
      <c r="O62" s="41">
        <v>0.39</v>
      </c>
      <c r="P62" s="17">
        <v>1.6448100000000001</v>
      </c>
      <c r="Q62" s="17">
        <v>1.98065</v>
      </c>
      <c r="R62" s="17">
        <v>4.0928300000000002</v>
      </c>
      <c r="S62" s="17">
        <v>2.57457</v>
      </c>
      <c r="T62" s="9">
        <v>4.8352500000000003</v>
      </c>
      <c r="U62" s="17">
        <v>1.16923</v>
      </c>
      <c r="V62" s="17">
        <v>1.7375100000000001</v>
      </c>
      <c r="W62" s="17">
        <v>5.1654499999999999</v>
      </c>
      <c r="X62" s="17">
        <v>2.09429</v>
      </c>
      <c r="Y62" s="9">
        <v>5.5738599999999998</v>
      </c>
      <c r="Z62" s="9">
        <v>0.58199999999999996</v>
      </c>
      <c r="AA62" s="9">
        <v>0.58499999999999996</v>
      </c>
      <c r="AB62" s="10">
        <f t="shared" si="21"/>
        <v>5.8046337956928857</v>
      </c>
      <c r="AC62" s="10">
        <f t="shared" si="22"/>
        <v>5.0969243610338184</v>
      </c>
      <c r="AD62" s="11">
        <v>2</v>
      </c>
      <c r="AE62" s="13"/>
      <c r="AF62" s="12">
        <f t="shared" si="12"/>
        <v>20</v>
      </c>
      <c r="AG62" s="12">
        <f t="shared" si="13"/>
        <v>1.25</v>
      </c>
      <c r="AH62" s="13"/>
      <c r="AI62" s="13"/>
      <c r="AJ62" s="12">
        <f t="shared" si="14"/>
        <v>50</v>
      </c>
      <c r="AK62" s="10">
        <f t="shared" si="15"/>
        <v>1.875</v>
      </c>
      <c r="AL62" s="10">
        <f t="shared" si="16"/>
        <v>2.5790960451977401</v>
      </c>
      <c r="AM62" s="10">
        <f t="shared" si="17"/>
        <v>1.6284103389884403</v>
      </c>
      <c r="AN62" s="53">
        <f t="shared" si="18"/>
        <v>1.5479023455181029</v>
      </c>
      <c r="AO62" s="10">
        <f t="shared" si="19"/>
        <v>3.38805239658508</v>
      </c>
      <c r="AP62" s="53">
        <f t="shared" si="20"/>
        <v>2.0158192090395479</v>
      </c>
      <c r="AQ62" s="10">
        <f t="shared" si="11"/>
        <v>2.1888024179271173</v>
      </c>
      <c r="AR62" s="36">
        <v>0</v>
      </c>
      <c r="AS62" s="37"/>
      <c r="AT62" s="78" t="s">
        <v>26</v>
      </c>
    </row>
    <row r="63" spans="1:46" ht="15" thickBot="1" x14ac:dyDescent="0.4">
      <c r="A63" s="77">
        <v>62</v>
      </c>
      <c r="B63" s="55">
        <v>2</v>
      </c>
      <c r="C63" s="57">
        <v>30</v>
      </c>
      <c r="D63" s="2">
        <v>95</v>
      </c>
      <c r="E63" s="2">
        <v>40</v>
      </c>
      <c r="F63" s="18"/>
      <c r="G63" s="18"/>
      <c r="H63" s="13"/>
      <c r="I63" s="6">
        <v>1093</v>
      </c>
      <c r="J63" s="15">
        <v>1610279</v>
      </c>
      <c r="K63" s="39">
        <v>7</v>
      </c>
      <c r="L63" s="39">
        <v>15</v>
      </c>
      <c r="M63" s="41">
        <v>2.78</v>
      </c>
      <c r="N63" s="15">
        <v>10282382</v>
      </c>
      <c r="O63" s="41">
        <v>0.38600000000000001</v>
      </c>
      <c r="P63" s="17">
        <v>1.3995599999999999</v>
      </c>
      <c r="Q63" s="17">
        <v>1.4542900000000001</v>
      </c>
      <c r="R63" s="17">
        <v>4.1539799999999998</v>
      </c>
      <c r="S63" s="17">
        <v>2.0183499999999999</v>
      </c>
      <c r="T63" s="9">
        <v>4.6183699999999996</v>
      </c>
      <c r="U63" s="17">
        <v>1.33484</v>
      </c>
      <c r="V63" s="17">
        <v>1.8130900000000001</v>
      </c>
      <c r="W63" s="17">
        <v>4.4524400000000002</v>
      </c>
      <c r="X63" s="17">
        <v>2.2514699999999999</v>
      </c>
      <c r="Y63" s="9">
        <v>4.9893200000000002</v>
      </c>
      <c r="Z63" s="9">
        <v>0.54100000000000004</v>
      </c>
      <c r="AA63" s="9">
        <v>0.54900000000000004</v>
      </c>
      <c r="AB63" s="10">
        <f t="shared" si="21"/>
        <v>5.2175340488395472</v>
      </c>
      <c r="AC63" s="10">
        <f t="shared" si="22"/>
        <v>4.8570873265054644</v>
      </c>
      <c r="AD63" s="11">
        <v>2</v>
      </c>
      <c r="AE63" s="13"/>
      <c r="AF63" s="12">
        <f t="shared" si="12"/>
        <v>20</v>
      </c>
      <c r="AG63" s="12">
        <f t="shared" si="13"/>
        <v>1.6666666666666667</v>
      </c>
      <c r="AH63" s="13"/>
      <c r="AI63" s="13"/>
      <c r="AJ63" s="12">
        <f t="shared" si="14"/>
        <v>66.666666666666671</v>
      </c>
      <c r="AK63" s="10">
        <f t="shared" si="15"/>
        <v>2.5</v>
      </c>
      <c r="AL63" s="10">
        <f t="shared" si="16"/>
        <v>3.0875706214689265</v>
      </c>
      <c r="AM63" s="10">
        <f t="shared" si="17"/>
        <v>1.5517850883404041</v>
      </c>
      <c r="AN63" s="53">
        <f t="shared" si="18"/>
        <v>1.3913424130238792</v>
      </c>
      <c r="AO63" s="10">
        <f t="shared" si="19"/>
        <v>3.7175326324343541</v>
      </c>
      <c r="AP63" s="53">
        <f t="shared" si="20"/>
        <v>2.6175141242937854</v>
      </c>
      <c r="AQ63" s="10">
        <f t="shared" si="11"/>
        <v>2.6719034779906123</v>
      </c>
      <c r="AR63" s="36">
        <v>0</v>
      </c>
      <c r="AS63" s="37"/>
      <c r="AT63" s="78" t="s">
        <v>26</v>
      </c>
    </row>
    <row r="64" spans="1:46" ht="15" thickBot="1" x14ac:dyDescent="0.4">
      <c r="A64" s="77">
        <v>63</v>
      </c>
      <c r="B64" s="55">
        <v>2</v>
      </c>
      <c r="C64" s="57">
        <v>31</v>
      </c>
      <c r="D64" s="2">
        <v>95</v>
      </c>
      <c r="E64" s="2">
        <v>60</v>
      </c>
      <c r="F64" s="18"/>
      <c r="G64" s="18"/>
      <c r="H64" s="13"/>
      <c r="I64" s="6">
        <v>1558</v>
      </c>
      <c r="J64" s="15">
        <v>1451127</v>
      </c>
      <c r="K64" s="39">
        <v>7</v>
      </c>
      <c r="L64" s="39">
        <v>17</v>
      </c>
      <c r="M64" s="41">
        <v>2.78</v>
      </c>
      <c r="N64" s="15">
        <v>10000546</v>
      </c>
      <c r="O64" s="41">
        <v>0.39</v>
      </c>
      <c r="P64" s="17">
        <v>1.7186300000000001</v>
      </c>
      <c r="Q64" s="17">
        <v>2.3616299999999999</v>
      </c>
      <c r="R64" s="17">
        <v>2.1317599999999999</v>
      </c>
      <c r="S64" s="17">
        <v>2.9207800000000002</v>
      </c>
      <c r="T64" s="9">
        <v>3.61599</v>
      </c>
      <c r="U64" s="17">
        <v>0.93749899999999997</v>
      </c>
      <c r="V64" s="17">
        <v>3.0991599999999999</v>
      </c>
      <c r="W64" s="17">
        <v>2.0011800000000002</v>
      </c>
      <c r="X64" s="17">
        <v>3.2378499999999999</v>
      </c>
      <c r="Y64" s="9">
        <v>3.8063699999999998</v>
      </c>
      <c r="Z64" s="9">
        <v>0.51300000000000001</v>
      </c>
      <c r="AA64" s="8">
        <v>0.52100000000000002</v>
      </c>
      <c r="AB64" s="10">
        <f t="shared" si="21"/>
        <v>4.0726228896498631</v>
      </c>
      <c r="AC64" s="10">
        <f t="shared" si="22"/>
        <v>3.8870630274926081</v>
      </c>
      <c r="AD64" s="11">
        <v>2</v>
      </c>
      <c r="AE64" s="13"/>
      <c r="AF64" s="12">
        <f t="shared" si="12"/>
        <v>20</v>
      </c>
      <c r="AG64" s="12">
        <f t="shared" si="13"/>
        <v>2.5</v>
      </c>
      <c r="AH64" s="13"/>
      <c r="AI64" s="13"/>
      <c r="AJ64" s="12">
        <f t="shared" si="14"/>
        <v>100</v>
      </c>
      <c r="AK64" s="10">
        <f t="shared" si="15"/>
        <v>3.75</v>
      </c>
      <c r="AL64" s="10">
        <f t="shared" si="16"/>
        <v>4.4011299435028253</v>
      </c>
      <c r="AM64" s="10">
        <f t="shared" si="17"/>
        <v>1.2418731717228781</v>
      </c>
      <c r="AN64" s="53">
        <f t="shared" si="18"/>
        <v>1.0860327705732968</v>
      </c>
      <c r="AO64" s="10">
        <f t="shared" si="19"/>
        <v>3.350110121479922</v>
      </c>
      <c r="AP64" s="53">
        <f t="shared" si="20"/>
        <v>3.8802259887005648</v>
      </c>
      <c r="AQ64" s="10">
        <f t="shared" si="11"/>
        <v>3.0847228667984488</v>
      </c>
      <c r="AR64" s="36">
        <v>0</v>
      </c>
      <c r="AS64" s="37"/>
      <c r="AT64" s="78" t="s">
        <v>26</v>
      </c>
    </row>
    <row r="65" spans="1:46" ht="15" thickBot="1" x14ac:dyDescent="0.4">
      <c r="A65" s="80">
        <v>64</v>
      </c>
      <c r="B65" s="81">
        <v>2</v>
      </c>
      <c r="C65" s="125">
        <v>32</v>
      </c>
      <c r="D65" s="83">
        <v>95</v>
      </c>
      <c r="E65" s="83">
        <v>80</v>
      </c>
      <c r="F65" s="114"/>
      <c r="G65" s="114"/>
      <c r="H65" s="103"/>
      <c r="I65" s="84">
        <v>2961</v>
      </c>
      <c r="J65" s="85">
        <v>1903633</v>
      </c>
      <c r="K65" s="86">
        <v>7</v>
      </c>
      <c r="L65" s="86">
        <v>17</v>
      </c>
      <c r="M65" s="87">
        <v>2.78</v>
      </c>
      <c r="N65" s="85">
        <v>10291714</v>
      </c>
      <c r="O65" s="87">
        <v>0.35699999999999998</v>
      </c>
      <c r="P65" s="118">
        <v>1.1227799999999999</v>
      </c>
      <c r="Q65" s="118">
        <v>1.2181599999999999</v>
      </c>
      <c r="R65" s="118">
        <v>2.6921300000000001</v>
      </c>
      <c r="S65" s="118">
        <v>1.6566700000000001</v>
      </c>
      <c r="T65" s="88">
        <v>3.1610299999999998</v>
      </c>
      <c r="U65" s="118">
        <v>0.91122499999999995</v>
      </c>
      <c r="V65" s="118">
        <v>1.1737200000000001</v>
      </c>
      <c r="W65" s="118">
        <v>2.8653599999999999</v>
      </c>
      <c r="X65" s="118">
        <v>1.4859199999999999</v>
      </c>
      <c r="Y65" s="88">
        <v>3.2277300000000002</v>
      </c>
      <c r="Z65" s="88">
        <v>0.57299999999999995</v>
      </c>
      <c r="AA65" s="88">
        <v>0.57499999999999996</v>
      </c>
      <c r="AB65" s="90">
        <f t="shared" si="21"/>
        <v>3.6018666275835369</v>
      </c>
      <c r="AC65" s="90">
        <f t="shared" si="22"/>
        <v>3.5397130539776804</v>
      </c>
      <c r="AD65" s="92">
        <v>2</v>
      </c>
      <c r="AE65" s="103"/>
      <c r="AF65" s="91">
        <f t="shared" si="12"/>
        <v>20</v>
      </c>
      <c r="AG65" s="91">
        <f t="shared" si="13"/>
        <v>5</v>
      </c>
      <c r="AH65" s="103"/>
      <c r="AI65" s="103"/>
      <c r="AJ65" s="91">
        <f t="shared" si="14"/>
        <v>200</v>
      </c>
      <c r="AK65" s="90">
        <f t="shared" si="15"/>
        <v>7.5</v>
      </c>
      <c r="AL65" s="90">
        <f t="shared" si="16"/>
        <v>8.3644067796610173</v>
      </c>
      <c r="AM65" s="90">
        <f t="shared" si="17"/>
        <v>1.1308987392899938</v>
      </c>
      <c r="AN65" s="105">
        <f t="shared" si="18"/>
        <v>0.96049776735560988</v>
      </c>
      <c r="AO65" s="90">
        <f t="shared" si="19"/>
        <v>4.3947774253274785</v>
      </c>
      <c r="AP65" s="93">
        <f t="shared" si="20"/>
        <v>7.6728813559322031</v>
      </c>
      <c r="AQ65" s="90">
        <f t="shared" si="11"/>
        <v>4.5755207088371899</v>
      </c>
      <c r="AR65" s="94">
        <v>0</v>
      </c>
      <c r="AS65" s="106"/>
      <c r="AT65" s="95" t="s">
        <v>26</v>
      </c>
    </row>
    <row r="66" spans="1:46" ht="15" thickBot="1" x14ac:dyDescent="0.4">
      <c r="A66" s="60">
        <v>65</v>
      </c>
      <c r="B66" s="61">
        <v>3</v>
      </c>
      <c r="C66" s="62">
        <v>1</v>
      </c>
      <c r="D66" s="63">
        <v>80</v>
      </c>
      <c r="E66" s="63">
        <v>20</v>
      </c>
      <c r="F66" s="108"/>
      <c r="G66" s="108"/>
      <c r="H66" s="96"/>
      <c r="I66" s="63">
        <v>103</v>
      </c>
      <c r="J66" s="109">
        <v>171489</v>
      </c>
      <c r="K66" s="110">
        <v>7</v>
      </c>
      <c r="L66" s="111">
        <v>17</v>
      </c>
      <c r="M66" s="66">
        <v>2.65</v>
      </c>
      <c r="N66" s="109">
        <v>499531</v>
      </c>
      <c r="O66" s="67">
        <v>0.315</v>
      </c>
      <c r="P66" s="112">
        <v>1.1357600000000001</v>
      </c>
      <c r="Q66" s="69">
        <v>1.2329600000000001</v>
      </c>
      <c r="R66" s="112">
        <v>1.6996199999999999</v>
      </c>
      <c r="S66" s="112">
        <v>1.67635</v>
      </c>
      <c r="T66" s="112">
        <v>2.3872300000000002</v>
      </c>
      <c r="U66" s="112">
        <v>0.78008699999999997</v>
      </c>
      <c r="V66" s="113">
        <v>1.8110599999999999</v>
      </c>
      <c r="W66" s="112">
        <v>3.36328</v>
      </c>
      <c r="X66" s="112">
        <v>1.9719199999999999</v>
      </c>
      <c r="Y66" s="112">
        <v>3.8987400000000001</v>
      </c>
      <c r="Z66" s="112">
        <v>0.41299999999999998</v>
      </c>
      <c r="AA66" s="113">
        <v>0.38200000000000001</v>
      </c>
      <c r="AB66" s="70">
        <f t="shared" si="21"/>
        <v>4.0280174872510175</v>
      </c>
      <c r="AC66" s="70">
        <f t="shared" si="22"/>
        <v>2.6261545794945125</v>
      </c>
      <c r="AD66" s="72">
        <v>7.5</v>
      </c>
      <c r="AE66" s="96"/>
      <c r="AF66" s="71">
        <f t="shared" ref="AF66:AF99" si="23">100/(100-D66)</f>
        <v>5</v>
      </c>
      <c r="AG66" s="71">
        <f t="shared" ref="AG66:AG99" si="24">100/(100-E66)</f>
        <v>1.25</v>
      </c>
      <c r="AH66" s="96"/>
      <c r="AI66" s="96"/>
      <c r="AJ66" s="71">
        <f>AF66*AG66</f>
        <v>6.25</v>
      </c>
      <c r="AK66" s="70">
        <f>7.5/AD66*AG66/5</f>
        <v>0.25</v>
      </c>
      <c r="AL66" s="70">
        <f t="shared" ref="AL66:AL99" si="25">I66/354</f>
        <v>0.29096045197740111</v>
      </c>
      <c r="AM66" s="70">
        <f t="shared" ref="AM66:AM99" si="26">AC66/3.13</f>
        <v>0.83902702220271963</v>
      </c>
      <c r="AN66" s="144">
        <f t="shared" ref="AN66:AN99" si="27">AB66/3.75</f>
        <v>1.0741379966002713</v>
      </c>
      <c r="AO66" s="70">
        <f t="shared" ref="AO66:AO99" si="28">J66/433158</f>
        <v>0.39590403501724541</v>
      </c>
      <c r="AP66" s="70">
        <f t="shared" ref="AP66:AP99" si="29">(AK66+AL66/4)/1.25</f>
        <v>0.25819209039548024</v>
      </c>
      <c r="AQ66" s="70">
        <f t="shared" si="11"/>
        <v>0.36857837286299516</v>
      </c>
      <c r="AR66" s="75">
        <v>2</v>
      </c>
      <c r="AS66" s="61" t="s">
        <v>60</v>
      </c>
      <c r="AT66" s="99" t="s">
        <v>24</v>
      </c>
    </row>
    <row r="67" spans="1:46" ht="15" thickBot="1" x14ac:dyDescent="0.4">
      <c r="A67" s="77">
        <v>66</v>
      </c>
      <c r="B67" s="55">
        <v>3</v>
      </c>
      <c r="C67" s="56">
        <v>2</v>
      </c>
      <c r="D67" s="2">
        <v>80</v>
      </c>
      <c r="E67" s="2">
        <v>40</v>
      </c>
      <c r="F67" s="18"/>
      <c r="G67" s="18"/>
      <c r="H67" s="13"/>
      <c r="I67" s="2">
        <v>125</v>
      </c>
      <c r="J67" s="50">
        <v>199891</v>
      </c>
      <c r="K67" s="51">
        <v>7</v>
      </c>
      <c r="L67" s="52">
        <v>15</v>
      </c>
      <c r="M67" s="39">
        <v>2.66</v>
      </c>
      <c r="N67" s="50">
        <v>601254</v>
      </c>
      <c r="O67" s="41">
        <v>0.32500000000000001</v>
      </c>
      <c r="P67" s="17">
        <v>0.88528700000000005</v>
      </c>
      <c r="Q67" s="8">
        <v>0.80233600000000005</v>
      </c>
      <c r="R67" s="17">
        <v>1.9917899999999999</v>
      </c>
      <c r="S67" s="17">
        <v>1.1947700000000001</v>
      </c>
      <c r="T67" s="17">
        <v>2.3226499999999999</v>
      </c>
      <c r="U67" s="17">
        <v>0.90424000000000004</v>
      </c>
      <c r="V67" s="25">
        <v>1.0942799999999999</v>
      </c>
      <c r="W67" s="17">
        <v>3.73447</v>
      </c>
      <c r="X67" s="17">
        <v>1.41954</v>
      </c>
      <c r="Y67" s="17">
        <v>3.9951599999999998</v>
      </c>
      <c r="Z67" s="17">
        <v>0.45400000000000001</v>
      </c>
      <c r="AA67" s="25">
        <v>0.44700000000000001</v>
      </c>
      <c r="AB67" s="10">
        <f t="shared" si="21"/>
        <v>4.1683416349910667</v>
      </c>
      <c r="AC67" s="10">
        <f t="shared" si="22"/>
        <v>2.6178421251290156</v>
      </c>
      <c r="AD67" s="11">
        <v>7.5</v>
      </c>
      <c r="AE67" s="13"/>
      <c r="AF67" s="12">
        <f t="shared" si="23"/>
        <v>5</v>
      </c>
      <c r="AG67" s="12">
        <f t="shared" si="24"/>
        <v>1.6666666666666667</v>
      </c>
      <c r="AH67" s="13"/>
      <c r="AI67" s="13"/>
      <c r="AJ67" s="12">
        <f>AF67*AG67</f>
        <v>8.3333333333333339</v>
      </c>
      <c r="AK67" s="10">
        <f>7.5/AD67*AG67/5</f>
        <v>0.33333333333333337</v>
      </c>
      <c r="AL67" s="10">
        <f t="shared" si="25"/>
        <v>0.35310734463276838</v>
      </c>
      <c r="AM67" s="10">
        <f t="shared" si="26"/>
        <v>0.83637128598371113</v>
      </c>
      <c r="AN67" s="53">
        <f t="shared" si="27"/>
        <v>1.1115577693309511</v>
      </c>
      <c r="AO67" s="10">
        <f t="shared" si="28"/>
        <v>0.46147364241223759</v>
      </c>
      <c r="AP67" s="10">
        <f t="shared" si="29"/>
        <v>0.33728813559322035</v>
      </c>
      <c r="AQ67" s="10">
        <f t="shared" ref="AQ67:AQ99" si="30">AO67/AN67</f>
        <v>0.41515938725343943</v>
      </c>
      <c r="AR67" s="36">
        <v>1</v>
      </c>
      <c r="AS67" s="55"/>
      <c r="AT67" s="78" t="s">
        <v>23</v>
      </c>
    </row>
    <row r="68" spans="1:46" ht="15" thickBot="1" x14ac:dyDescent="0.4">
      <c r="A68" s="77">
        <v>67</v>
      </c>
      <c r="B68" s="55">
        <v>3</v>
      </c>
      <c r="C68" s="56">
        <v>3</v>
      </c>
      <c r="D68" s="2">
        <v>80</v>
      </c>
      <c r="E68" s="2">
        <v>60</v>
      </c>
      <c r="F68" s="18"/>
      <c r="G68" s="18"/>
      <c r="H68" s="13"/>
      <c r="I68" s="2">
        <v>187</v>
      </c>
      <c r="J68" s="50">
        <v>298871</v>
      </c>
      <c r="K68" s="51">
        <v>7</v>
      </c>
      <c r="L68" s="52">
        <v>17</v>
      </c>
      <c r="M68" s="39">
        <v>2.64</v>
      </c>
      <c r="N68" s="50">
        <v>973358</v>
      </c>
      <c r="O68" s="41">
        <v>0.34</v>
      </c>
      <c r="P68" s="17">
        <v>1.2284299999999999</v>
      </c>
      <c r="Q68" s="8">
        <v>1.21251</v>
      </c>
      <c r="R68" s="17">
        <v>3.8088500000000001</v>
      </c>
      <c r="S68" s="17">
        <v>1.72604</v>
      </c>
      <c r="T68" s="17">
        <v>4.1817000000000002</v>
      </c>
      <c r="U68" s="17">
        <v>1.14133</v>
      </c>
      <c r="V68" s="25">
        <v>1.35789</v>
      </c>
      <c r="W68" s="17">
        <v>4.5026299999999999</v>
      </c>
      <c r="X68" s="17">
        <v>1.7738400000000001</v>
      </c>
      <c r="Y68" s="17">
        <v>4.8394399999999997</v>
      </c>
      <c r="Z68" s="17">
        <v>0.434</v>
      </c>
      <c r="AA68" s="25">
        <v>0.39900000000000002</v>
      </c>
      <c r="AB68" s="10">
        <f t="shared" si="21"/>
        <v>4.952751437655639</v>
      </c>
      <c r="AC68" s="10">
        <f t="shared" si="22"/>
        <v>4.3358252810278231</v>
      </c>
      <c r="AD68" s="11">
        <v>7.5</v>
      </c>
      <c r="AE68" s="13"/>
      <c r="AF68" s="12">
        <f t="shared" si="23"/>
        <v>5</v>
      </c>
      <c r="AG68" s="12">
        <f t="shared" si="24"/>
        <v>2.5</v>
      </c>
      <c r="AH68" s="13"/>
      <c r="AI68" s="13"/>
      <c r="AJ68" s="12">
        <f>AF68*AG68</f>
        <v>12.5</v>
      </c>
      <c r="AK68" s="10">
        <f>7.5/AD68*AG68/5</f>
        <v>0.5</v>
      </c>
      <c r="AL68" s="10">
        <f t="shared" si="25"/>
        <v>0.52824858757062143</v>
      </c>
      <c r="AM68" s="10">
        <f t="shared" si="26"/>
        <v>1.3852476936191129</v>
      </c>
      <c r="AN68" s="53">
        <f t="shared" si="27"/>
        <v>1.3207337167081703</v>
      </c>
      <c r="AO68" s="10">
        <f t="shared" si="28"/>
        <v>0.68998148481616406</v>
      </c>
      <c r="AP68" s="10">
        <f t="shared" si="29"/>
        <v>0.50564971751412435</v>
      </c>
      <c r="AQ68" s="10">
        <f t="shared" si="30"/>
        <v>0.52242285942081579</v>
      </c>
      <c r="AR68" s="36">
        <v>0</v>
      </c>
      <c r="AS68" s="55"/>
      <c r="AT68" s="78" t="s">
        <v>23</v>
      </c>
    </row>
    <row r="69" spans="1:46" ht="15" thickBot="1" x14ac:dyDescent="0.4">
      <c r="A69" s="80">
        <v>68</v>
      </c>
      <c r="B69" s="81">
        <v>3</v>
      </c>
      <c r="C69" s="82">
        <v>4</v>
      </c>
      <c r="D69" s="83">
        <v>80</v>
      </c>
      <c r="E69" s="83">
        <v>80</v>
      </c>
      <c r="F69" s="114"/>
      <c r="G69" s="114"/>
      <c r="H69" s="103"/>
      <c r="I69" s="83">
        <v>354</v>
      </c>
      <c r="J69" s="115">
        <v>417882</v>
      </c>
      <c r="K69" s="116">
        <v>7</v>
      </c>
      <c r="L69" s="117">
        <v>17</v>
      </c>
      <c r="M69" s="86">
        <v>2.64</v>
      </c>
      <c r="N69" s="115">
        <v>1964586</v>
      </c>
      <c r="O69" s="87">
        <v>0.38900000000000001</v>
      </c>
      <c r="P69" s="118">
        <v>1.11564</v>
      </c>
      <c r="Q69" s="89">
        <v>1.22106</v>
      </c>
      <c r="R69" s="118">
        <v>4.2983799999999999</v>
      </c>
      <c r="S69" s="118">
        <v>1.65398</v>
      </c>
      <c r="T69" s="118">
        <v>4.6056100000000004</v>
      </c>
      <c r="U69" s="118">
        <v>0.92355299999999996</v>
      </c>
      <c r="V69" s="119">
        <v>1.2802</v>
      </c>
      <c r="W69" s="118">
        <v>4.4208400000000001</v>
      </c>
      <c r="X69" s="118">
        <v>1.57856</v>
      </c>
      <c r="Y69" s="118">
        <v>4.6942199999999996</v>
      </c>
      <c r="Z69" s="118">
        <v>0.441</v>
      </c>
      <c r="AA69" s="119">
        <v>0.45300000000000001</v>
      </c>
      <c r="AB69" s="90">
        <f t="shared" si="21"/>
        <v>4.8441641234376025</v>
      </c>
      <c r="AC69" s="90">
        <f t="shared" si="22"/>
        <v>4.7504840016255185</v>
      </c>
      <c r="AD69" s="92">
        <v>7.5</v>
      </c>
      <c r="AE69" s="103"/>
      <c r="AF69" s="91">
        <f t="shared" si="23"/>
        <v>5</v>
      </c>
      <c r="AG69" s="91">
        <f t="shared" si="24"/>
        <v>5</v>
      </c>
      <c r="AH69" s="103"/>
      <c r="AI69" s="103"/>
      <c r="AJ69" s="91">
        <f>AF69*AG69</f>
        <v>25</v>
      </c>
      <c r="AK69" s="90">
        <f>7.5/AD69*AG69/5</f>
        <v>1</v>
      </c>
      <c r="AL69" s="90">
        <f t="shared" si="25"/>
        <v>1</v>
      </c>
      <c r="AM69" s="90">
        <f t="shared" si="26"/>
        <v>1.5177265180912201</v>
      </c>
      <c r="AN69" s="93">
        <f t="shared" si="27"/>
        <v>1.2917770995833606</v>
      </c>
      <c r="AO69" s="90">
        <f t="shared" si="28"/>
        <v>0.96473342290803821</v>
      </c>
      <c r="AP69" s="93">
        <f t="shared" si="29"/>
        <v>1</v>
      </c>
      <c r="AQ69" s="90">
        <f t="shared" si="30"/>
        <v>0.7468265409095699</v>
      </c>
      <c r="AR69" s="94">
        <v>0</v>
      </c>
      <c r="AS69" s="81"/>
      <c r="AT69" s="95" t="s">
        <v>22</v>
      </c>
    </row>
    <row r="70" spans="1:46" ht="15" thickBot="1" x14ac:dyDescent="0.4">
      <c r="A70" s="60">
        <v>69</v>
      </c>
      <c r="B70" s="61">
        <v>4</v>
      </c>
      <c r="C70" s="62">
        <v>1</v>
      </c>
      <c r="D70" s="63">
        <v>60</v>
      </c>
      <c r="E70" s="63">
        <v>20</v>
      </c>
      <c r="F70" s="63">
        <v>80</v>
      </c>
      <c r="G70" s="63">
        <v>20</v>
      </c>
      <c r="H70" s="96"/>
      <c r="I70" s="64">
        <v>123</v>
      </c>
      <c r="J70" s="65">
        <v>107176</v>
      </c>
      <c r="K70" s="66">
        <v>7</v>
      </c>
      <c r="L70" s="66">
        <v>17</v>
      </c>
      <c r="M70" s="66">
        <v>3.68</v>
      </c>
      <c r="N70" s="65">
        <v>376320</v>
      </c>
      <c r="O70" s="67">
        <v>0.27400000000000002</v>
      </c>
      <c r="P70" s="68">
        <v>1.01217</v>
      </c>
      <c r="Q70" s="68">
        <v>0.90400999999999998</v>
      </c>
      <c r="R70" s="68">
        <v>0.95164700000000002</v>
      </c>
      <c r="S70" s="68">
        <v>1.3571</v>
      </c>
      <c r="T70" s="68">
        <v>1.6575200000000001</v>
      </c>
      <c r="U70" s="68">
        <v>1.38028</v>
      </c>
      <c r="V70" s="68">
        <v>1.0531699999999999</v>
      </c>
      <c r="W70" s="68">
        <v>3.1017399999999999</v>
      </c>
      <c r="X70" s="68">
        <v>1.7361800000000001</v>
      </c>
      <c r="Y70" s="68">
        <v>3.5545900000000001</v>
      </c>
      <c r="Z70" s="97">
        <v>0.36499999999999999</v>
      </c>
      <c r="AA70" s="63">
        <v>0.373</v>
      </c>
      <c r="AB70" s="70">
        <f t="shared" ref="AB70:AB99" si="31">SQRT((M70*AA70)^2+Y70^2)</f>
        <v>3.8104134470815634</v>
      </c>
      <c r="AC70" s="70">
        <f t="shared" ref="AC70:AC99" si="32">SQRT((Z70*M70)^2+T70^2)</f>
        <v>2.1334382555865075</v>
      </c>
      <c r="AD70" s="72">
        <v>15</v>
      </c>
      <c r="AE70" s="72">
        <v>15</v>
      </c>
      <c r="AF70" s="71">
        <f t="shared" si="23"/>
        <v>2.5</v>
      </c>
      <c r="AG70" s="71">
        <f t="shared" si="24"/>
        <v>1.25</v>
      </c>
      <c r="AH70" s="71">
        <f t="shared" ref="AH70:AH99" si="33">100/(100-F70)</f>
        <v>5</v>
      </c>
      <c r="AI70" s="71">
        <f t="shared" ref="AI70:AI99" si="34">100/(100-G70)</f>
        <v>1.25</v>
      </c>
      <c r="AJ70" s="71">
        <f t="shared" ref="AJ70:AJ81" si="35">AF70*AG70+AH70*AI70/4</f>
        <v>4.6875</v>
      </c>
      <c r="AK70" s="70">
        <f t="shared" ref="AK70:AK81" si="36">7.5/AD70*AG70/5+(7.5/AE70*AI70/5)/2</f>
        <v>0.1875</v>
      </c>
      <c r="AL70" s="70">
        <f t="shared" si="25"/>
        <v>0.34745762711864409</v>
      </c>
      <c r="AM70" s="70">
        <f t="shared" si="26"/>
        <v>0.68160966632156794</v>
      </c>
      <c r="AN70" s="73">
        <f t="shared" si="27"/>
        <v>1.0161102525550836</v>
      </c>
      <c r="AO70" s="70">
        <f t="shared" si="28"/>
        <v>0.24742934448861617</v>
      </c>
      <c r="AP70" s="70">
        <f t="shared" si="29"/>
        <v>0.21949152542372879</v>
      </c>
      <c r="AQ70" s="70">
        <f t="shared" si="30"/>
        <v>0.24350639496692114</v>
      </c>
      <c r="AR70" s="75">
        <v>0</v>
      </c>
      <c r="AS70" s="98" t="s">
        <v>32</v>
      </c>
      <c r="AT70" s="99" t="s">
        <v>24</v>
      </c>
    </row>
    <row r="71" spans="1:46" ht="15" thickBot="1" x14ac:dyDescent="0.4">
      <c r="A71" s="77">
        <v>70</v>
      </c>
      <c r="B71" s="55">
        <v>4</v>
      </c>
      <c r="C71" s="56">
        <v>2</v>
      </c>
      <c r="D71" s="2">
        <v>60</v>
      </c>
      <c r="E71" s="2">
        <v>20</v>
      </c>
      <c r="F71" s="2">
        <v>80</v>
      </c>
      <c r="G71" s="2">
        <v>40</v>
      </c>
      <c r="H71" s="13"/>
      <c r="I71" s="6">
        <v>135</v>
      </c>
      <c r="J71" s="15">
        <v>178346</v>
      </c>
      <c r="K71" s="39">
        <v>7</v>
      </c>
      <c r="L71" s="39">
        <v>17</v>
      </c>
      <c r="M71" s="39">
        <v>3.85</v>
      </c>
      <c r="N71" s="15">
        <v>651300</v>
      </c>
      <c r="O71" s="41">
        <v>0.309</v>
      </c>
      <c r="P71" s="9">
        <v>0.80187200000000003</v>
      </c>
      <c r="Q71" s="9">
        <v>0.87556999999999996</v>
      </c>
      <c r="R71" s="9">
        <v>1.1934800000000001</v>
      </c>
      <c r="S71" s="9">
        <v>1.18727</v>
      </c>
      <c r="T71" s="9">
        <v>1.6834499999999999</v>
      </c>
      <c r="U71" s="9">
        <v>1.5076099999999999</v>
      </c>
      <c r="V71" s="9">
        <v>1.03416</v>
      </c>
      <c r="W71" s="9">
        <v>3.3290000000000002</v>
      </c>
      <c r="X71" s="9">
        <v>1.82822</v>
      </c>
      <c r="Y71" s="9">
        <v>3.7979799999999999</v>
      </c>
      <c r="Z71" s="5">
        <v>0.376</v>
      </c>
      <c r="AA71" s="5">
        <v>0.377</v>
      </c>
      <c r="AB71" s="10">
        <f t="shared" si="31"/>
        <v>4.0658774185776929</v>
      </c>
      <c r="AC71" s="10">
        <f t="shared" si="32"/>
        <v>2.2202589178967393</v>
      </c>
      <c r="AD71" s="11">
        <v>15</v>
      </c>
      <c r="AE71" s="11">
        <v>15</v>
      </c>
      <c r="AF71" s="12">
        <f t="shared" si="23"/>
        <v>2.5</v>
      </c>
      <c r="AG71" s="12">
        <f t="shared" si="24"/>
        <v>1.25</v>
      </c>
      <c r="AH71" s="12">
        <f t="shared" si="33"/>
        <v>5</v>
      </c>
      <c r="AI71" s="12">
        <f t="shared" si="34"/>
        <v>1.6666666666666667</v>
      </c>
      <c r="AJ71" s="12">
        <f t="shared" si="35"/>
        <v>5.2083333333333339</v>
      </c>
      <c r="AK71" s="10">
        <f t="shared" si="36"/>
        <v>0.20833333333333334</v>
      </c>
      <c r="AL71" s="10">
        <f t="shared" si="25"/>
        <v>0.38135593220338981</v>
      </c>
      <c r="AM71" s="10">
        <f t="shared" si="26"/>
        <v>0.70934789709161006</v>
      </c>
      <c r="AN71" s="53">
        <f t="shared" si="27"/>
        <v>1.0842339782873849</v>
      </c>
      <c r="AO71" s="10">
        <f t="shared" si="28"/>
        <v>0.4117342863343168</v>
      </c>
      <c r="AP71" s="10">
        <f t="shared" si="29"/>
        <v>0.24293785310734464</v>
      </c>
      <c r="AQ71" s="10">
        <f t="shared" si="30"/>
        <v>0.37974671019319717</v>
      </c>
      <c r="AR71" s="36">
        <v>1</v>
      </c>
      <c r="AS71" s="37"/>
      <c r="AT71" s="78" t="s">
        <v>23</v>
      </c>
    </row>
    <row r="72" spans="1:46" ht="15" thickBot="1" x14ac:dyDescent="0.4">
      <c r="A72" s="77">
        <v>71</v>
      </c>
      <c r="B72" s="55">
        <v>4</v>
      </c>
      <c r="C72" s="56">
        <v>3</v>
      </c>
      <c r="D72" s="2">
        <v>60</v>
      </c>
      <c r="E72" s="2">
        <v>20</v>
      </c>
      <c r="F72" s="2">
        <v>80</v>
      </c>
      <c r="G72" s="2">
        <v>60</v>
      </c>
      <c r="H72" s="13"/>
      <c r="I72" s="6">
        <v>165</v>
      </c>
      <c r="J72" s="15">
        <v>250151</v>
      </c>
      <c r="K72" s="39">
        <v>7</v>
      </c>
      <c r="L72" s="39">
        <v>17</v>
      </c>
      <c r="M72" s="39">
        <v>4.16</v>
      </c>
      <c r="N72" s="15">
        <v>992720</v>
      </c>
      <c r="O72" s="41">
        <v>3.12</v>
      </c>
      <c r="P72" s="9">
        <v>1.6208400000000001</v>
      </c>
      <c r="Q72" s="9">
        <v>1.2355100000000001</v>
      </c>
      <c r="R72" s="9">
        <v>1.0376300000000001</v>
      </c>
      <c r="S72" s="9">
        <v>2.0380400000000001</v>
      </c>
      <c r="T72" s="9">
        <v>2.2869799999999998</v>
      </c>
      <c r="U72" s="9">
        <v>2.1143700000000001</v>
      </c>
      <c r="V72" s="9">
        <v>1.70834</v>
      </c>
      <c r="W72" s="9">
        <v>3.5952999999999999</v>
      </c>
      <c r="X72" s="9">
        <v>2.7182599999999999</v>
      </c>
      <c r="Y72" s="9">
        <v>4.5072299999999998</v>
      </c>
      <c r="Z72" s="5">
        <v>0.377</v>
      </c>
      <c r="AA72" s="5">
        <v>0.38700000000000001</v>
      </c>
      <c r="AB72" s="10">
        <f t="shared" si="31"/>
        <v>4.7861220919759244</v>
      </c>
      <c r="AC72" s="10">
        <f t="shared" si="32"/>
        <v>2.7730678215290729</v>
      </c>
      <c r="AD72" s="11">
        <v>15</v>
      </c>
      <c r="AE72" s="11">
        <v>15</v>
      </c>
      <c r="AF72" s="12">
        <f t="shared" si="23"/>
        <v>2.5</v>
      </c>
      <c r="AG72" s="12">
        <f t="shared" si="24"/>
        <v>1.25</v>
      </c>
      <c r="AH72" s="12">
        <f t="shared" si="33"/>
        <v>5</v>
      </c>
      <c r="AI72" s="12">
        <f t="shared" si="34"/>
        <v>2.5</v>
      </c>
      <c r="AJ72" s="12">
        <f t="shared" si="35"/>
        <v>6.25</v>
      </c>
      <c r="AK72" s="10">
        <f t="shared" si="36"/>
        <v>0.25</v>
      </c>
      <c r="AL72" s="10">
        <f t="shared" si="25"/>
        <v>0.46610169491525422</v>
      </c>
      <c r="AM72" s="10">
        <f t="shared" si="26"/>
        <v>0.88596416023293068</v>
      </c>
      <c r="AN72" s="53">
        <f t="shared" si="27"/>
        <v>1.2762992245269131</v>
      </c>
      <c r="AO72" s="10">
        <f t="shared" si="28"/>
        <v>0.57750520595256238</v>
      </c>
      <c r="AP72" s="10">
        <f t="shared" si="29"/>
        <v>0.29322033898305089</v>
      </c>
      <c r="AQ72" s="10">
        <f t="shared" si="30"/>
        <v>0.45248417836078109</v>
      </c>
      <c r="AR72" s="36">
        <v>1</v>
      </c>
      <c r="AS72" s="37"/>
      <c r="AT72" s="100" t="s">
        <v>23</v>
      </c>
    </row>
    <row r="73" spans="1:46" ht="15" thickBot="1" x14ac:dyDescent="0.4">
      <c r="A73" s="77">
        <v>72</v>
      </c>
      <c r="B73" s="55">
        <v>4</v>
      </c>
      <c r="C73" s="56">
        <v>4</v>
      </c>
      <c r="D73" s="26">
        <v>60</v>
      </c>
      <c r="E73" s="26">
        <v>20</v>
      </c>
      <c r="F73" s="26">
        <v>80</v>
      </c>
      <c r="G73" s="26">
        <v>80</v>
      </c>
      <c r="H73" s="28"/>
      <c r="I73" s="30">
        <v>234</v>
      </c>
      <c r="J73" s="42">
        <v>581633</v>
      </c>
      <c r="K73" s="44">
        <v>7</v>
      </c>
      <c r="L73" s="44">
        <v>17</v>
      </c>
      <c r="M73" s="44">
        <v>4.5599999999999996</v>
      </c>
      <c r="N73" s="42">
        <v>2671416</v>
      </c>
      <c r="O73" s="46">
        <v>0.36199999999999999</v>
      </c>
      <c r="P73" s="31">
        <v>1.07585</v>
      </c>
      <c r="Q73" s="31">
        <v>0.91666899999999996</v>
      </c>
      <c r="R73" s="31">
        <v>1.4010899999999999</v>
      </c>
      <c r="S73" s="31">
        <v>1.4134100000000001</v>
      </c>
      <c r="T73" s="31">
        <v>1.99017</v>
      </c>
      <c r="U73" s="31">
        <v>1.39435</v>
      </c>
      <c r="V73" s="31">
        <v>0.96738100000000005</v>
      </c>
      <c r="W73" s="31">
        <v>3.0787900000000001</v>
      </c>
      <c r="X73" s="31">
        <v>1.6970700000000001</v>
      </c>
      <c r="Y73" s="31">
        <v>3.5155400000000001</v>
      </c>
      <c r="Z73" s="29">
        <v>0.41899999999999998</v>
      </c>
      <c r="AA73" s="26">
        <v>0.42199999999999999</v>
      </c>
      <c r="AB73" s="33">
        <f t="shared" si="31"/>
        <v>4.0077461189551418</v>
      </c>
      <c r="AC73" s="33">
        <f t="shared" si="32"/>
        <v>2.7588624174648504</v>
      </c>
      <c r="AD73" s="34">
        <v>15</v>
      </c>
      <c r="AE73" s="34">
        <v>15</v>
      </c>
      <c r="AF73" s="35">
        <f t="shared" si="23"/>
        <v>2.5</v>
      </c>
      <c r="AG73" s="35">
        <f t="shared" si="24"/>
        <v>1.25</v>
      </c>
      <c r="AH73" s="35">
        <f t="shared" si="33"/>
        <v>5</v>
      </c>
      <c r="AI73" s="35">
        <f t="shared" si="34"/>
        <v>5</v>
      </c>
      <c r="AJ73" s="35">
        <f t="shared" si="35"/>
        <v>9.375</v>
      </c>
      <c r="AK73" s="10">
        <f t="shared" si="36"/>
        <v>0.375</v>
      </c>
      <c r="AL73" s="33">
        <f t="shared" si="25"/>
        <v>0.66101694915254239</v>
      </c>
      <c r="AM73" s="33">
        <f t="shared" si="26"/>
        <v>0.88142569248078295</v>
      </c>
      <c r="AN73" s="143">
        <f t="shared" si="27"/>
        <v>1.0687322983880378</v>
      </c>
      <c r="AO73" s="33">
        <f t="shared" si="28"/>
        <v>1.342773306737957</v>
      </c>
      <c r="AP73" s="33">
        <f t="shared" si="29"/>
        <v>0.43220338983050849</v>
      </c>
      <c r="AQ73" s="10">
        <f t="shared" si="30"/>
        <v>1.2564168864020049</v>
      </c>
      <c r="AR73" s="36">
        <v>12</v>
      </c>
      <c r="AS73" s="37" t="s">
        <v>32</v>
      </c>
      <c r="AT73" s="101" t="s">
        <v>24</v>
      </c>
    </row>
    <row r="74" spans="1:46" ht="15" thickBot="1" x14ac:dyDescent="0.4">
      <c r="A74" s="77">
        <v>73</v>
      </c>
      <c r="B74" s="55">
        <v>4</v>
      </c>
      <c r="C74" s="56">
        <v>5</v>
      </c>
      <c r="D74" s="26">
        <v>80</v>
      </c>
      <c r="E74" s="26">
        <v>20</v>
      </c>
      <c r="F74" s="26">
        <v>80</v>
      </c>
      <c r="G74" s="26">
        <v>20</v>
      </c>
      <c r="H74" s="28"/>
      <c r="I74" s="30">
        <v>152</v>
      </c>
      <c r="J74" s="42">
        <v>208022</v>
      </c>
      <c r="K74" s="44">
        <v>7</v>
      </c>
      <c r="L74" s="44">
        <v>17</v>
      </c>
      <c r="M74" s="44">
        <v>3.42</v>
      </c>
      <c r="N74" s="42">
        <v>430289</v>
      </c>
      <c r="O74" s="46">
        <v>0.27300000000000002</v>
      </c>
      <c r="P74" s="31">
        <v>0.97856900000000002</v>
      </c>
      <c r="Q74" s="31">
        <v>0.88809199999999999</v>
      </c>
      <c r="R74" s="31">
        <v>1.70703</v>
      </c>
      <c r="S74" s="31">
        <v>1.32148</v>
      </c>
      <c r="T74" s="31">
        <v>2.15876</v>
      </c>
      <c r="U74" s="31">
        <v>0.90059199999999995</v>
      </c>
      <c r="V74" s="31">
        <v>1.24502</v>
      </c>
      <c r="W74" s="31">
        <v>1.9623699999999999</v>
      </c>
      <c r="X74" s="31">
        <v>1.5366</v>
      </c>
      <c r="Y74" s="31">
        <v>2.4923899999999999</v>
      </c>
      <c r="Z74" s="29">
        <v>0.374</v>
      </c>
      <c r="AA74" s="26">
        <v>0.33100000000000002</v>
      </c>
      <c r="AB74" s="33">
        <f t="shared" si="31"/>
        <v>2.7374216322115963</v>
      </c>
      <c r="AC74" s="33">
        <f t="shared" si="32"/>
        <v>2.5092409975926984</v>
      </c>
      <c r="AD74" s="34">
        <v>7.5</v>
      </c>
      <c r="AE74" s="34">
        <v>15</v>
      </c>
      <c r="AF74" s="35">
        <f t="shared" si="23"/>
        <v>5</v>
      </c>
      <c r="AG74" s="35">
        <f t="shared" si="24"/>
        <v>1.25</v>
      </c>
      <c r="AH74" s="35">
        <f t="shared" si="33"/>
        <v>5</v>
      </c>
      <c r="AI74" s="35">
        <f t="shared" si="34"/>
        <v>1.25</v>
      </c>
      <c r="AJ74" s="35">
        <f t="shared" si="35"/>
        <v>7.8125</v>
      </c>
      <c r="AK74" s="10">
        <f t="shared" si="36"/>
        <v>0.3125</v>
      </c>
      <c r="AL74" s="33">
        <f t="shared" si="25"/>
        <v>0.42937853107344631</v>
      </c>
      <c r="AM74" s="33">
        <f t="shared" si="26"/>
        <v>0.80167444012546274</v>
      </c>
      <c r="AN74" s="33">
        <f t="shared" si="27"/>
        <v>0.72997910192309234</v>
      </c>
      <c r="AO74" s="33">
        <f t="shared" si="28"/>
        <v>0.48024508378005254</v>
      </c>
      <c r="AP74" s="33">
        <f t="shared" si="29"/>
        <v>0.33587570621468926</v>
      </c>
      <c r="AQ74" s="10">
        <f t="shared" si="30"/>
        <v>0.65788881149456413</v>
      </c>
      <c r="AR74" s="36">
        <v>5</v>
      </c>
      <c r="AS74" s="37"/>
      <c r="AT74" s="100" t="s">
        <v>23</v>
      </c>
    </row>
    <row r="75" spans="1:46" ht="15" thickBot="1" x14ac:dyDescent="0.4">
      <c r="A75" s="77">
        <v>74</v>
      </c>
      <c r="B75" s="55">
        <v>4</v>
      </c>
      <c r="C75" s="56">
        <v>6</v>
      </c>
      <c r="D75" s="2">
        <v>80</v>
      </c>
      <c r="E75" s="2">
        <v>20</v>
      </c>
      <c r="F75" s="2">
        <v>80</v>
      </c>
      <c r="G75" s="2">
        <v>40</v>
      </c>
      <c r="H75" s="13"/>
      <c r="I75" s="6">
        <v>164</v>
      </c>
      <c r="J75" s="15">
        <v>207809</v>
      </c>
      <c r="K75" s="39">
        <v>7</v>
      </c>
      <c r="L75" s="39">
        <v>17</v>
      </c>
      <c r="M75" s="39">
        <v>3.59</v>
      </c>
      <c r="N75" s="15">
        <v>794531</v>
      </c>
      <c r="O75" s="41">
        <v>0.313</v>
      </c>
      <c r="P75" s="9">
        <v>0.96978500000000001</v>
      </c>
      <c r="Q75" s="9">
        <v>0.89033499999999999</v>
      </c>
      <c r="R75" s="9">
        <v>1.8641000000000001</v>
      </c>
      <c r="S75" s="9">
        <v>1.3165</v>
      </c>
      <c r="T75" s="9">
        <v>2.2821199999999999</v>
      </c>
      <c r="U75" s="9">
        <v>0.81293499999999996</v>
      </c>
      <c r="V75" s="9">
        <v>1.57412</v>
      </c>
      <c r="W75" s="9">
        <v>2.7108400000000001</v>
      </c>
      <c r="X75" s="9">
        <v>1.7716400000000001</v>
      </c>
      <c r="Y75" s="9">
        <v>3.2384200000000001</v>
      </c>
      <c r="Z75" s="5">
        <v>0.39200000000000002</v>
      </c>
      <c r="AA75" s="2">
        <v>0.38100000000000001</v>
      </c>
      <c r="AB75" s="10">
        <f t="shared" si="31"/>
        <v>3.5154250924319239</v>
      </c>
      <c r="AC75" s="10">
        <f t="shared" si="32"/>
        <v>2.6811394392683123</v>
      </c>
      <c r="AD75" s="11">
        <v>7.5</v>
      </c>
      <c r="AE75" s="11">
        <v>15</v>
      </c>
      <c r="AF75" s="12">
        <f t="shared" si="23"/>
        <v>5</v>
      </c>
      <c r="AG75" s="12">
        <f t="shared" si="24"/>
        <v>1.25</v>
      </c>
      <c r="AH75" s="12">
        <f t="shared" si="33"/>
        <v>5</v>
      </c>
      <c r="AI75" s="12">
        <f t="shared" si="34"/>
        <v>1.6666666666666667</v>
      </c>
      <c r="AJ75" s="12">
        <f t="shared" si="35"/>
        <v>8.3333333333333339</v>
      </c>
      <c r="AK75" s="10">
        <f t="shared" si="36"/>
        <v>0.33333333333333337</v>
      </c>
      <c r="AL75" s="10">
        <f t="shared" si="25"/>
        <v>0.4632768361581921</v>
      </c>
      <c r="AM75" s="10">
        <f t="shared" si="26"/>
        <v>0.85659407005377397</v>
      </c>
      <c r="AN75" s="33">
        <f t="shared" si="27"/>
        <v>0.93744669131517966</v>
      </c>
      <c r="AO75" s="10">
        <f t="shared" si="28"/>
        <v>0.47975334635398631</v>
      </c>
      <c r="AP75" s="10">
        <f t="shared" si="29"/>
        <v>0.35932203389830508</v>
      </c>
      <c r="AQ75" s="10">
        <f t="shared" si="30"/>
        <v>0.51176600312165177</v>
      </c>
      <c r="AR75" s="36">
        <v>4</v>
      </c>
      <c r="AS75" s="37" t="s">
        <v>31</v>
      </c>
      <c r="AT75" s="101" t="s">
        <v>25</v>
      </c>
    </row>
    <row r="76" spans="1:46" ht="15" thickBot="1" x14ac:dyDescent="0.4">
      <c r="A76" s="77">
        <v>75</v>
      </c>
      <c r="B76" s="55">
        <v>4</v>
      </c>
      <c r="C76" s="56">
        <v>7</v>
      </c>
      <c r="D76" s="2">
        <v>80</v>
      </c>
      <c r="E76" s="2">
        <v>20</v>
      </c>
      <c r="F76" s="2">
        <v>80</v>
      </c>
      <c r="G76" s="2">
        <v>60</v>
      </c>
      <c r="H76" s="13"/>
      <c r="I76" s="6">
        <v>196</v>
      </c>
      <c r="J76" s="15">
        <v>230195</v>
      </c>
      <c r="K76" s="39">
        <v>7</v>
      </c>
      <c r="L76" s="39">
        <v>17</v>
      </c>
      <c r="M76" s="39">
        <v>3.88</v>
      </c>
      <c r="N76" s="15">
        <v>943506</v>
      </c>
      <c r="O76" s="41">
        <v>0.312</v>
      </c>
      <c r="P76" s="9">
        <v>1.0313099999999999</v>
      </c>
      <c r="Q76" s="9">
        <v>0.89889799999999997</v>
      </c>
      <c r="R76" s="9">
        <v>1.1362699999999999</v>
      </c>
      <c r="S76" s="9">
        <v>1.3680699999999999</v>
      </c>
      <c r="T76" s="9">
        <v>1.77841</v>
      </c>
      <c r="U76" s="9">
        <v>0.88995299999999999</v>
      </c>
      <c r="V76" s="9">
        <v>1.94303</v>
      </c>
      <c r="W76" s="9">
        <v>2.8908700000000001</v>
      </c>
      <c r="X76" s="9">
        <v>2.13714</v>
      </c>
      <c r="Y76" s="9">
        <v>3.5950700000000002</v>
      </c>
      <c r="Z76" s="5">
        <v>0.43099999999999999</v>
      </c>
      <c r="AA76" s="2">
        <v>0.44</v>
      </c>
      <c r="AB76" s="10">
        <f t="shared" si="31"/>
        <v>3.9798316729354273</v>
      </c>
      <c r="AC76" s="10">
        <f t="shared" si="32"/>
        <v>2.4411600780161877</v>
      </c>
      <c r="AD76" s="11">
        <v>7.5</v>
      </c>
      <c r="AE76" s="11">
        <v>15</v>
      </c>
      <c r="AF76" s="12">
        <f t="shared" si="23"/>
        <v>5</v>
      </c>
      <c r="AG76" s="12">
        <f t="shared" si="24"/>
        <v>1.25</v>
      </c>
      <c r="AH76" s="12">
        <f t="shared" si="33"/>
        <v>5</v>
      </c>
      <c r="AI76" s="12">
        <f t="shared" si="34"/>
        <v>2.5</v>
      </c>
      <c r="AJ76" s="12">
        <f t="shared" si="35"/>
        <v>9.375</v>
      </c>
      <c r="AK76" s="10">
        <f t="shared" si="36"/>
        <v>0.375</v>
      </c>
      <c r="AL76" s="10">
        <f t="shared" si="25"/>
        <v>0.5536723163841808</v>
      </c>
      <c r="AM76" s="10">
        <f t="shared" si="26"/>
        <v>0.77992334760900572</v>
      </c>
      <c r="AN76" s="53">
        <f t="shared" si="27"/>
        <v>1.0612884461161138</v>
      </c>
      <c r="AO76" s="10">
        <f t="shared" si="28"/>
        <v>0.53143425724562399</v>
      </c>
      <c r="AP76" s="10">
        <f t="shared" si="29"/>
        <v>0.41073446327683616</v>
      </c>
      <c r="AQ76" s="10">
        <f t="shared" si="30"/>
        <v>0.50074441042909523</v>
      </c>
      <c r="AR76" s="36">
        <v>2</v>
      </c>
      <c r="AS76" s="37"/>
      <c r="AT76" s="100" t="s">
        <v>23</v>
      </c>
    </row>
    <row r="77" spans="1:46" ht="15" thickBot="1" x14ac:dyDescent="0.4">
      <c r="A77" s="77">
        <v>76</v>
      </c>
      <c r="B77" s="55">
        <v>4</v>
      </c>
      <c r="C77" s="56">
        <v>8</v>
      </c>
      <c r="D77" s="2">
        <v>80</v>
      </c>
      <c r="E77" s="2">
        <v>20</v>
      </c>
      <c r="F77" s="2">
        <v>80</v>
      </c>
      <c r="G77" s="2">
        <v>80</v>
      </c>
      <c r="H77" s="13"/>
      <c r="I77" s="6">
        <v>264</v>
      </c>
      <c r="J77" s="15">
        <v>583799</v>
      </c>
      <c r="K77" s="39">
        <v>7</v>
      </c>
      <c r="L77" s="39">
        <v>17</v>
      </c>
      <c r="M77" s="39">
        <v>4.3</v>
      </c>
      <c r="N77" s="15">
        <v>2825558</v>
      </c>
      <c r="O77" s="41">
        <v>0.371</v>
      </c>
      <c r="P77" s="9">
        <v>0.94903800000000005</v>
      </c>
      <c r="Q77" s="9">
        <v>0.84859499999999999</v>
      </c>
      <c r="R77" s="9">
        <v>2.5906400000000001</v>
      </c>
      <c r="S77" s="9">
        <v>1.2730999999999999</v>
      </c>
      <c r="T77" s="9">
        <v>2.8865599999999998</v>
      </c>
      <c r="U77" s="9">
        <v>1.07769</v>
      </c>
      <c r="V77" s="9">
        <v>1.4780199999999999</v>
      </c>
      <c r="W77" s="9">
        <v>3.1087699999999998</v>
      </c>
      <c r="X77" s="9">
        <v>1.8291999999999999</v>
      </c>
      <c r="Y77" s="9">
        <v>3.6070000000000002</v>
      </c>
      <c r="Z77" s="5">
        <v>0.47799999999999998</v>
      </c>
      <c r="AA77" s="2">
        <v>0.48799999999999999</v>
      </c>
      <c r="AB77" s="10">
        <f t="shared" si="31"/>
        <v>4.1729763430913431</v>
      </c>
      <c r="AC77" s="10">
        <f t="shared" si="32"/>
        <v>3.5435713332173795</v>
      </c>
      <c r="AD77" s="11">
        <v>7.5</v>
      </c>
      <c r="AE77" s="11">
        <v>15</v>
      </c>
      <c r="AF77" s="12">
        <f t="shared" si="23"/>
        <v>5</v>
      </c>
      <c r="AG77" s="12">
        <f t="shared" si="24"/>
        <v>1.25</v>
      </c>
      <c r="AH77" s="12">
        <f t="shared" si="33"/>
        <v>5</v>
      </c>
      <c r="AI77" s="12">
        <f t="shared" si="34"/>
        <v>5</v>
      </c>
      <c r="AJ77" s="12">
        <f t="shared" si="35"/>
        <v>12.5</v>
      </c>
      <c r="AK77" s="10">
        <f t="shared" si="36"/>
        <v>0.5</v>
      </c>
      <c r="AL77" s="10">
        <f t="shared" si="25"/>
        <v>0.74576271186440679</v>
      </c>
      <c r="AM77" s="10">
        <f t="shared" si="26"/>
        <v>1.13213141636338</v>
      </c>
      <c r="AN77" s="53">
        <f t="shared" si="27"/>
        <v>1.1127936914910248</v>
      </c>
      <c r="AO77" s="10">
        <f t="shared" si="28"/>
        <v>1.3477737915495038</v>
      </c>
      <c r="AP77" s="10">
        <f t="shared" si="29"/>
        <v>0.54915254237288136</v>
      </c>
      <c r="AQ77" s="10">
        <f t="shared" si="30"/>
        <v>1.2111623222303056</v>
      </c>
      <c r="AR77" s="36">
        <v>3</v>
      </c>
      <c r="AS77" s="37"/>
      <c r="AT77" s="102" t="s">
        <v>23</v>
      </c>
    </row>
    <row r="78" spans="1:46" ht="15" thickBot="1" x14ac:dyDescent="0.4">
      <c r="A78" s="77">
        <v>77</v>
      </c>
      <c r="B78" s="55">
        <v>4</v>
      </c>
      <c r="C78" s="56">
        <v>9</v>
      </c>
      <c r="D78" s="2">
        <v>95</v>
      </c>
      <c r="E78" s="2">
        <v>20</v>
      </c>
      <c r="F78" s="2">
        <v>80</v>
      </c>
      <c r="G78" s="2">
        <v>20</v>
      </c>
      <c r="H78" s="13"/>
      <c r="I78" s="6">
        <v>586</v>
      </c>
      <c r="J78" s="15">
        <v>290293</v>
      </c>
      <c r="K78" s="39">
        <v>7</v>
      </c>
      <c r="L78" s="39">
        <v>17</v>
      </c>
      <c r="M78" s="39">
        <v>2.83</v>
      </c>
      <c r="N78" s="15">
        <v>1595840</v>
      </c>
      <c r="O78" s="41">
        <v>0.29499999999999998</v>
      </c>
      <c r="P78" s="9">
        <v>1.0159499999999999</v>
      </c>
      <c r="Q78" s="9">
        <v>1.47648</v>
      </c>
      <c r="R78" s="9">
        <v>1.1622600000000001</v>
      </c>
      <c r="S78" s="9">
        <v>1.7922499999999999</v>
      </c>
      <c r="T78" s="9">
        <v>2.13612</v>
      </c>
      <c r="U78" s="9">
        <v>1.6891</v>
      </c>
      <c r="V78" s="9">
        <v>1.7063900000000001</v>
      </c>
      <c r="W78" s="9">
        <v>2.9992000000000001</v>
      </c>
      <c r="X78" s="9">
        <v>2.4010099999999999</v>
      </c>
      <c r="Y78" s="9">
        <v>3.8418800000000002</v>
      </c>
      <c r="Z78" s="5">
        <v>0.33400000000000002</v>
      </c>
      <c r="AA78" s="2">
        <v>0.34100000000000003</v>
      </c>
      <c r="AB78" s="10">
        <f t="shared" si="31"/>
        <v>3.9612276929381376</v>
      </c>
      <c r="AC78" s="10">
        <f t="shared" si="32"/>
        <v>2.3359044292950002</v>
      </c>
      <c r="AD78" s="11">
        <v>2</v>
      </c>
      <c r="AE78" s="11">
        <v>15</v>
      </c>
      <c r="AF78" s="12">
        <f t="shared" si="23"/>
        <v>20</v>
      </c>
      <c r="AG78" s="12">
        <f t="shared" si="24"/>
        <v>1.25</v>
      </c>
      <c r="AH78" s="12">
        <f t="shared" si="33"/>
        <v>5</v>
      </c>
      <c r="AI78" s="12">
        <f t="shared" si="34"/>
        <v>1.25</v>
      </c>
      <c r="AJ78" s="12">
        <f t="shared" si="35"/>
        <v>26.5625</v>
      </c>
      <c r="AK78" s="10">
        <f t="shared" si="36"/>
        <v>1</v>
      </c>
      <c r="AL78" s="10">
        <f t="shared" si="25"/>
        <v>1.655367231638418</v>
      </c>
      <c r="AM78" s="10">
        <f t="shared" si="26"/>
        <v>0.74629534482268378</v>
      </c>
      <c r="AN78" s="53">
        <f t="shared" si="27"/>
        <v>1.0563273847835033</v>
      </c>
      <c r="AO78" s="10">
        <f t="shared" si="28"/>
        <v>0.67017808744153406</v>
      </c>
      <c r="AP78" s="53">
        <f t="shared" si="29"/>
        <v>1.1310734463276835</v>
      </c>
      <c r="AQ78" s="10">
        <f t="shared" si="30"/>
        <v>0.63444164857932617</v>
      </c>
      <c r="AR78" s="36">
        <v>0</v>
      </c>
      <c r="AS78" s="37"/>
      <c r="AT78" s="100" t="s">
        <v>26</v>
      </c>
    </row>
    <row r="79" spans="1:46" ht="15" thickBot="1" x14ac:dyDescent="0.4">
      <c r="A79" s="77">
        <v>78</v>
      </c>
      <c r="B79" s="55">
        <v>4</v>
      </c>
      <c r="C79" s="56">
        <v>10</v>
      </c>
      <c r="D79" s="2">
        <v>95</v>
      </c>
      <c r="E79" s="2">
        <v>20</v>
      </c>
      <c r="F79" s="2">
        <v>80</v>
      </c>
      <c r="G79" s="2">
        <v>40</v>
      </c>
      <c r="H79" s="13"/>
      <c r="I79" s="6">
        <v>598</v>
      </c>
      <c r="J79" s="15">
        <v>254681</v>
      </c>
      <c r="K79" s="39">
        <v>7</v>
      </c>
      <c r="L79" s="39">
        <v>17</v>
      </c>
      <c r="M79" s="39">
        <v>2.9</v>
      </c>
      <c r="N79" s="15">
        <v>1609656</v>
      </c>
      <c r="O79" s="41">
        <v>0.32700000000000001</v>
      </c>
      <c r="P79" s="9">
        <v>0.62327100000000002</v>
      </c>
      <c r="Q79" s="9">
        <v>0.71673100000000001</v>
      </c>
      <c r="R79" s="9">
        <v>1.67506</v>
      </c>
      <c r="S79" s="9">
        <v>0.94982599999999995</v>
      </c>
      <c r="T79" s="9">
        <v>1.9256200000000001</v>
      </c>
      <c r="U79" s="9">
        <v>1.1190199999999999</v>
      </c>
      <c r="V79" s="9">
        <v>0.88073699999999999</v>
      </c>
      <c r="W79" s="9">
        <v>2.5490200000000001</v>
      </c>
      <c r="X79" s="9">
        <v>1.42405</v>
      </c>
      <c r="Y79" s="9">
        <v>2.9198300000000001</v>
      </c>
      <c r="Z79" s="5">
        <v>0.38900000000000001</v>
      </c>
      <c r="AA79" s="2">
        <v>0.39800000000000002</v>
      </c>
      <c r="AB79" s="10">
        <f t="shared" si="31"/>
        <v>3.139679102854303</v>
      </c>
      <c r="AC79" s="10">
        <f t="shared" si="32"/>
        <v>2.231730717268551</v>
      </c>
      <c r="AD79" s="11">
        <v>2</v>
      </c>
      <c r="AE79" s="11">
        <v>15</v>
      </c>
      <c r="AF79" s="12">
        <f t="shared" si="23"/>
        <v>20</v>
      </c>
      <c r="AG79" s="12">
        <f t="shared" si="24"/>
        <v>1.25</v>
      </c>
      <c r="AH79" s="12">
        <f t="shared" si="33"/>
        <v>5</v>
      </c>
      <c r="AI79" s="12">
        <f t="shared" si="34"/>
        <v>1.6666666666666667</v>
      </c>
      <c r="AJ79" s="12">
        <f t="shared" si="35"/>
        <v>27.083333333333332</v>
      </c>
      <c r="AK79" s="10">
        <f t="shared" si="36"/>
        <v>1.0208333333333333</v>
      </c>
      <c r="AL79" s="10">
        <f t="shared" si="25"/>
        <v>1.6892655367231639</v>
      </c>
      <c r="AM79" s="10">
        <f t="shared" si="26"/>
        <v>0.71301300871199713</v>
      </c>
      <c r="AN79" s="33">
        <f t="shared" si="27"/>
        <v>0.83724776076114749</v>
      </c>
      <c r="AO79" s="10">
        <f t="shared" si="28"/>
        <v>0.58796328360552041</v>
      </c>
      <c r="AP79" s="53">
        <f t="shared" si="29"/>
        <v>1.1545197740112993</v>
      </c>
      <c r="AQ79" s="10">
        <f t="shared" si="30"/>
        <v>0.70225721842599986</v>
      </c>
      <c r="AR79" s="36">
        <v>0</v>
      </c>
      <c r="AS79" s="37"/>
      <c r="AT79" s="102" t="s">
        <v>26</v>
      </c>
    </row>
    <row r="80" spans="1:46" ht="15" thickBot="1" x14ac:dyDescent="0.4">
      <c r="A80" s="77">
        <v>79</v>
      </c>
      <c r="B80" s="55">
        <v>4</v>
      </c>
      <c r="C80" s="56">
        <v>11</v>
      </c>
      <c r="D80" s="2">
        <v>95</v>
      </c>
      <c r="E80" s="2">
        <v>20</v>
      </c>
      <c r="F80" s="2">
        <v>80</v>
      </c>
      <c r="G80" s="2">
        <v>60</v>
      </c>
      <c r="H80" s="13"/>
      <c r="I80" s="6">
        <v>628</v>
      </c>
      <c r="J80" s="15">
        <v>363748</v>
      </c>
      <c r="K80" s="39">
        <v>7</v>
      </c>
      <c r="L80" s="39">
        <v>17</v>
      </c>
      <c r="M80" s="39">
        <v>3.03</v>
      </c>
      <c r="N80" s="15">
        <v>2209269</v>
      </c>
      <c r="O80" s="41">
        <v>0.33900000000000002</v>
      </c>
      <c r="P80" s="9">
        <v>0.92868099999999998</v>
      </c>
      <c r="Q80" s="9">
        <v>0.86084400000000005</v>
      </c>
      <c r="R80" s="9">
        <v>1.50109</v>
      </c>
      <c r="S80" s="9">
        <v>1.2662899999999999</v>
      </c>
      <c r="T80" s="9">
        <v>1.9638599999999999</v>
      </c>
      <c r="U80" s="9">
        <v>1.6550199999999999</v>
      </c>
      <c r="V80" s="9">
        <v>0.81023699999999999</v>
      </c>
      <c r="W80" s="9">
        <v>2.87202</v>
      </c>
      <c r="X80" s="9">
        <v>1.8427100000000001</v>
      </c>
      <c r="Y80" s="9">
        <v>3.4123399999999999</v>
      </c>
      <c r="Z80" s="5">
        <v>0.42399999999999999</v>
      </c>
      <c r="AA80" s="2">
        <v>0.42799999999999999</v>
      </c>
      <c r="AB80" s="10">
        <f t="shared" si="31"/>
        <v>3.6504600067936646</v>
      </c>
      <c r="AC80" s="10">
        <f t="shared" si="32"/>
        <v>2.3467534122698104</v>
      </c>
      <c r="AD80" s="11">
        <v>2</v>
      </c>
      <c r="AE80" s="11">
        <v>15</v>
      </c>
      <c r="AF80" s="12">
        <f t="shared" si="23"/>
        <v>20</v>
      </c>
      <c r="AG80" s="12">
        <f t="shared" si="24"/>
        <v>1.25</v>
      </c>
      <c r="AH80" s="12">
        <f t="shared" si="33"/>
        <v>5</v>
      </c>
      <c r="AI80" s="12">
        <f t="shared" si="34"/>
        <v>2.5</v>
      </c>
      <c r="AJ80" s="12">
        <f t="shared" si="35"/>
        <v>28.125</v>
      </c>
      <c r="AK80" s="10">
        <f t="shared" si="36"/>
        <v>1.0625</v>
      </c>
      <c r="AL80" s="10">
        <f t="shared" si="25"/>
        <v>1.7740112994350283</v>
      </c>
      <c r="AM80" s="10">
        <f t="shared" si="26"/>
        <v>0.74976147356862954</v>
      </c>
      <c r="AN80" s="33">
        <f t="shared" si="27"/>
        <v>0.97345600181164393</v>
      </c>
      <c r="AO80" s="10">
        <f t="shared" si="28"/>
        <v>0.83975824064198279</v>
      </c>
      <c r="AP80" s="53">
        <f t="shared" si="29"/>
        <v>1.2048022598870056</v>
      </c>
      <c r="AQ80" s="10">
        <f t="shared" si="30"/>
        <v>0.8626565957569281</v>
      </c>
      <c r="AR80" s="36">
        <v>2</v>
      </c>
      <c r="AS80" s="37"/>
      <c r="AT80" s="100" t="s">
        <v>26</v>
      </c>
    </row>
    <row r="81" spans="1:46" ht="15" thickBot="1" x14ac:dyDescent="0.4">
      <c r="A81" s="80">
        <v>80</v>
      </c>
      <c r="B81" s="81">
        <v>4</v>
      </c>
      <c r="C81" s="82">
        <v>12</v>
      </c>
      <c r="D81" s="83">
        <v>95</v>
      </c>
      <c r="E81" s="83">
        <v>20</v>
      </c>
      <c r="F81" s="83">
        <v>80</v>
      </c>
      <c r="G81" s="83">
        <v>80</v>
      </c>
      <c r="H81" s="103"/>
      <c r="I81" s="84">
        <v>698</v>
      </c>
      <c r="J81" s="85">
        <v>640699</v>
      </c>
      <c r="K81" s="86">
        <v>7</v>
      </c>
      <c r="L81" s="86">
        <v>17</v>
      </c>
      <c r="M81" s="86">
        <v>3.28</v>
      </c>
      <c r="N81" s="85">
        <v>3495549</v>
      </c>
      <c r="O81" s="87">
        <v>0.34200000000000003</v>
      </c>
      <c r="P81" s="88">
        <v>0.81413899999999995</v>
      </c>
      <c r="Q81" s="88">
        <v>0.88861100000000004</v>
      </c>
      <c r="R81" s="88">
        <v>2.0122300000000002</v>
      </c>
      <c r="S81" s="88">
        <v>1.2051799999999999</v>
      </c>
      <c r="T81" s="88">
        <v>2.3455300000000001</v>
      </c>
      <c r="U81" s="88">
        <v>1.21618</v>
      </c>
      <c r="V81" s="88">
        <v>0.93589299999999997</v>
      </c>
      <c r="W81" s="88">
        <v>2.4993699999999999</v>
      </c>
      <c r="X81" s="88">
        <v>1.5346</v>
      </c>
      <c r="Y81" s="88">
        <v>2.93289</v>
      </c>
      <c r="Z81" s="104">
        <v>0.44500000000000001</v>
      </c>
      <c r="AA81" s="83">
        <v>0.45300000000000001</v>
      </c>
      <c r="AB81" s="90">
        <f t="shared" si="31"/>
        <v>3.2877901784785477</v>
      </c>
      <c r="AC81" s="90">
        <f t="shared" si="32"/>
        <v>2.7625971731144592</v>
      </c>
      <c r="AD81" s="92">
        <v>2</v>
      </c>
      <c r="AE81" s="92">
        <v>15</v>
      </c>
      <c r="AF81" s="91">
        <f t="shared" si="23"/>
        <v>20</v>
      </c>
      <c r="AG81" s="91">
        <f t="shared" si="24"/>
        <v>1.25</v>
      </c>
      <c r="AH81" s="91">
        <f t="shared" si="33"/>
        <v>5</v>
      </c>
      <c r="AI81" s="91">
        <f t="shared" si="34"/>
        <v>5</v>
      </c>
      <c r="AJ81" s="91">
        <f t="shared" si="35"/>
        <v>31.25</v>
      </c>
      <c r="AK81" s="90">
        <f t="shared" si="36"/>
        <v>1.1875</v>
      </c>
      <c r="AL81" s="90">
        <f t="shared" si="25"/>
        <v>1.9717514124293785</v>
      </c>
      <c r="AM81" s="90">
        <f t="shared" si="26"/>
        <v>0.88261890514838959</v>
      </c>
      <c r="AN81" s="105">
        <f t="shared" si="27"/>
        <v>0.87674404759427937</v>
      </c>
      <c r="AO81" s="90">
        <f t="shared" si="28"/>
        <v>1.4791346344751799</v>
      </c>
      <c r="AP81" s="93">
        <f t="shared" si="29"/>
        <v>1.3443502824858757</v>
      </c>
      <c r="AQ81" s="90">
        <f t="shared" si="30"/>
        <v>1.6870769052083281</v>
      </c>
      <c r="AR81" s="94">
        <v>1</v>
      </c>
      <c r="AS81" s="106"/>
      <c r="AT81" s="107" t="s">
        <v>26</v>
      </c>
    </row>
    <row r="82" spans="1:46" ht="15" thickBot="1" x14ac:dyDescent="0.4">
      <c r="A82" s="60">
        <v>81</v>
      </c>
      <c r="B82" s="61">
        <v>5</v>
      </c>
      <c r="C82" s="62">
        <v>1</v>
      </c>
      <c r="D82" s="63">
        <v>60</v>
      </c>
      <c r="E82" s="63">
        <v>20</v>
      </c>
      <c r="F82" s="63">
        <v>80</v>
      </c>
      <c r="G82" s="63">
        <v>60</v>
      </c>
      <c r="H82" s="63" t="s">
        <v>34</v>
      </c>
      <c r="I82" s="64">
        <v>260</v>
      </c>
      <c r="J82" s="65">
        <v>300306</v>
      </c>
      <c r="K82" s="66">
        <v>7</v>
      </c>
      <c r="L82" s="66">
        <v>17</v>
      </c>
      <c r="M82" s="66">
        <v>3.07</v>
      </c>
      <c r="N82" s="65">
        <v>1130618</v>
      </c>
      <c r="O82" s="67">
        <v>0.41</v>
      </c>
      <c r="P82" s="68">
        <v>0.887517</v>
      </c>
      <c r="Q82" s="68">
        <v>1.0220499999999999</v>
      </c>
      <c r="R82" s="68">
        <v>2.9286599999999998</v>
      </c>
      <c r="S82" s="68">
        <v>1.35361</v>
      </c>
      <c r="T82" s="68">
        <v>3.22634</v>
      </c>
      <c r="U82" s="68">
        <v>1.2500899999999999</v>
      </c>
      <c r="V82" s="68">
        <v>0.92491800000000002</v>
      </c>
      <c r="W82" s="68">
        <v>3.2035200000000001</v>
      </c>
      <c r="X82" s="68">
        <v>1.5550600000000001</v>
      </c>
      <c r="Y82" s="68">
        <v>3.56101</v>
      </c>
      <c r="Z82" s="68">
        <v>0.36899999999999999</v>
      </c>
      <c r="AA82" s="69">
        <v>0.35899999999999999</v>
      </c>
      <c r="AB82" s="70">
        <f t="shared" si="31"/>
        <v>3.7276645177644405</v>
      </c>
      <c r="AC82" s="70">
        <f t="shared" si="32"/>
        <v>3.4194405396935914</v>
      </c>
      <c r="AD82" s="71">
        <v>15</v>
      </c>
      <c r="AE82" s="72">
        <v>7.5</v>
      </c>
      <c r="AF82" s="71">
        <f t="shared" si="23"/>
        <v>2.5</v>
      </c>
      <c r="AG82" s="71">
        <f t="shared" si="24"/>
        <v>1.25</v>
      </c>
      <c r="AH82" s="71">
        <f t="shared" si="33"/>
        <v>5</v>
      </c>
      <c r="AI82" s="71">
        <f t="shared" si="34"/>
        <v>2.5</v>
      </c>
      <c r="AJ82" s="71">
        <f t="shared" ref="AJ82:AJ99" si="37">AF82*AG82+AH82*AI82</f>
        <v>15.625</v>
      </c>
      <c r="AK82" s="70">
        <f t="shared" ref="AK82:AK99" si="38">7.5/AD82*AG82/5+(7.5/AE82*AI82/5)</f>
        <v>0.625</v>
      </c>
      <c r="AL82" s="70">
        <f t="shared" si="25"/>
        <v>0.7344632768361582</v>
      </c>
      <c r="AM82" s="70">
        <f t="shared" si="26"/>
        <v>1.0924730158765468</v>
      </c>
      <c r="AN82" s="73">
        <f t="shared" si="27"/>
        <v>0.99404387140385075</v>
      </c>
      <c r="AO82" s="70">
        <f t="shared" si="28"/>
        <v>0.69329436371947417</v>
      </c>
      <c r="AP82" s="74">
        <f t="shared" si="29"/>
        <v>0.64689265536723162</v>
      </c>
      <c r="AQ82" s="70">
        <f t="shared" si="30"/>
        <v>0.69744845641506814</v>
      </c>
      <c r="AR82" s="75">
        <v>1</v>
      </c>
      <c r="AS82" s="61"/>
      <c r="AT82" s="76" t="s">
        <v>26</v>
      </c>
    </row>
    <row r="83" spans="1:46" ht="15" thickBot="1" x14ac:dyDescent="0.4">
      <c r="A83" s="77">
        <v>82</v>
      </c>
      <c r="B83" s="55">
        <v>5</v>
      </c>
      <c r="C83" s="56">
        <v>2</v>
      </c>
      <c r="D83" s="2">
        <v>60</v>
      </c>
      <c r="E83" s="2">
        <v>40</v>
      </c>
      <c r="F83" s="2">
        <v>80</v>
      </c>
      <c r="G83" s="2">
        <v>40</v>
      </c>
      <c r="H83" s="2" t="s">
        <v>34</v>
      </c>
      <c r="I83" s="6">
        <v>190</v>
      </c>
      <c r="J83" s="15">
        <v>140508</v>
      </c>
      <c r="K83" s="39">
        <v>7</v>
      </c>
      <c r="L83" s="39">
        <v>15</v>
      </c>
      <c r="M83" s="39">
        <v>3.1</v>
      </c>
      <c r="N83" s="15">
        <v>495711</v>
      </c>
      <c r="O83" s="41">
        <v>0.39100000000000001</v>
      </c>
      <c r="P83" s="9">
        <v>0.61081700000000005</v>
      </c>
      <c r="Q83" s="9">
        <v>0.57298800000000005</v>
      </c>
      <c r="R83" s="9">
        <v>2.5345399999999998</v>
      </c>
      <c r="S83" s="9">
        <v>0.837503</v>
      </c>
      <c r="T83" s="9">
        <v>2.66933</v>
      </c>
      <c r="U83" s="9">
        <v>0.81734700000000005</v>
      </c>
      <c r="V83" s="9">
        <v>0.84381399999999995</v>
      </c>
      <c r="W83" s="9">
        <v>2.6589999999999998</v>
      </c>
      <c r="X83" s="9">
        <v>1.1747700000000001</v>
      </c>
      <c r="Y83" s="9">
        <v>2.9069500000000001</v>
      </c>
      <c r="Z83" s="9">
        <v>0.4</v>
      </c>
      <c r="AA83" s="9">
        <v>0.39500000000000002</v>
      </c>
      <c r="AB83" s="10">
        <f t="shared" si="31"/>
        <v>3.1543237868836487</v>
      </c>
      <c r="AC83" s="10">
        <f t="shared" si="32"/>
        <v>2.9432843302847926</v>
      </c>
      <c r="AD83" s="12">
        <v>15</v>
      </c>
      <c r="AE83" s="11">
        <v>7.5</v>
      </c>
      <c r="AF83" s="12">
        <f t="shared" si="23"/>
        <v>2.5</v>
      </c>
      <c r="AG83" s="12">
        <f t="shared" si="24"/>
        <v>1.6666666666666667</v>
      </c>
      <c r="AH83" s="12">
        <f t="shared" si="33"/>
        <v>5</v>
      </c>
      <c r="AI83" s="12">
        <f t="shared" si="34"/>
        <v>1.6666666666666667</v>
      </c>
      <c r="AJ83" s="12">
        <f t="shared" si="37"/>
        <v>12.5</v>
      </c>
      <c r="AK83" s="10">
        <f t="shared" si="38"/>
        <v>0.5</v>
      </c>
      <c r="AL83" s="10">
        <f t="shared" si="25"/>
        <v>0.53672316384180796</v>
      </c>
      <c r="AM83" s="10">
        <f t="shared" si="26"/>
        <v>0.94034643140089225</v>
      </c>
      <c r="AN83" s="33">
        <f t="shared" si="27"/>
        <v>0.84115300983563968</v>
      </c>
      <c r="AO83" s="10">
        <f t="shared" si="28"/>
        <v>0.32438048010194892</v>
      </c>
      <c r="AP83" s="10">
        <f t="shared" si="29"/>
        <v>0.50734463276836161</v>
      </c>
      <c r="AQ83" s="10">
        <f t="shared" si="30"/>
        <v>0.38563789977442092</v>
      </c>
      <c r="AR83" s="36">
        <v>0</v>
      </c>
      <c r="AS83" s="55"/>
      <c r="AT83" s="78" t="s">
        <v>23</v>
      </c>
    </row>
    <row r="84" spans="1:46" ht="15" thickBot="1" x14ac:dyDescent="0.4">
      <c r="A84" s="77">
        <v>83</v>
      </c>
      <c r="B84" s="55">
        <v>5</v>
      </c>
      <c r="C84" s="56">
        <v>3</v>
      </c>
      <c r="D84" s="2">
        <v>60</v>
      </c>
      <c r="E84" s="2">
        <v>60</v>
      </c>
      <c r="F84" s="2">
        <v>80</v>
      </c>
      <c r="G84" s="2">
        <v>20</v>
      </c>
      <c r="H84" s="2" t="s">
        <v>34</v>
      </c>
      <c r="I84" s="6">
        <v>204</v>
      </c>
      <c r="J84" s="15">
        <v>163456</v>
      </c>
      <c r="K84" s="39">
        <v>7</v>
      </c>
      <c r="L84" s="39">
        <v>17</v>
      </c>
      <c r="M84" s="39">
        <v>2.96</v>
      </c>
      <c r="N84" s="15">
        <v>579211</v>
      </c>
      <c r="O84" s="41">
        <v>0.36299999999999999</v>
      </c>
      <c r="P84" s="9">
        <v>0.91889200000000004</v>
      </c>
      <c r="Q84" s="9">
        <v>0.71451600000000004</v>
      </c>
      <c r="R84" s="9">
        <v>1.7107000000000001</v>
      </c>
      <c r="S84" s="9">
        <v>1.1639999999999999</v>
      </c>
      <c r="T84" s="9">
        <v>2.06915</v>
      </c>
      <c r="U84" s="9">
        <v>0.74134</v>
      </c>
      <c r="V84" s="9">
        <v>1.2556700000000001</v>
      </c>
      <c r="W84" s="9">
        <v>2.1596700000000002</v>
      </c>
      <c r="X84" s="9">
        <v>1.45818</v>
      </c>
      <c r="Y84" s="9">
        <v>2.6058599999999998</v>
      </c>
      <c r="Z84" s="9">
        <v>0.372</v>
      </c>
      <c r="AA84" s="9">
        <v>0.36</v>
      </c>
      <c r="AB84" s="10">
        <f t="shared" si="31"/>
        <v>2.8153169803061253</v>
      </c>
      <c r="AC84" s="10">
        <f t="shared" si="32"/>
        <v>2.3438956838775908</v>
      </c>
      <c r="AD84" s="12">
        <v>15</v>
      </c>
      <c r="AE84" s="11">
        <v>7.5</v>
      </c>
      <c r="AF84" s="12">
        <f t="shared" si="23"/>
        <v>2.5</v>
      </c>
      <c r="AG84" s="12">
        <f t="shared" si="24"/>
        <v>2.5</v>
      </c>
      <c r="AH84" s="12">
        <f t="shared" si="33"/>
        <v>5</v>
      </c>
      <c r="AI84" s="12">
        <f t="shared" si="34"/>
        <v>1.25</v>
      </c>
      <c r="AJ84" s="12">
        <f t="shared" si="37"/>
        <v>12.5</v>
      </c>
      <c r="AK84" s="10">
        <f t="shared" si="38"/>
        <v>0.5</v>
      </c>
      <c r="AL84" s="10">
        <f t="shared" si="25"/>
        <v>0.57627118644067798</v>
      </c>
      <c r="AM84" s="10">
        <f t="shared" si="26"/>
        <v>0.74884846130274474</v>
      </c>
      <c r="AN84" s="33">
        <f t="shared" si="27"/>
        <v>0.7507511947483001</v>
      </c>
      <c r="AO84" s="10">
        <f t="shared" si="28"/>
        <v>0.3773588390379492</v>
      </c>
      <c r="AP84" s="10">
        <f t="shared" si="29"/>
        <v>0.51525423728813569</v>
      </c>
      <c r="AQ84" s="10">
        <f t="shared" si="30"/>
        <v>0.50264167633388057</v>
      </c>
      <c r="AR84" s="36">
        <v>2</v>
      </c>
      <c r="AS84" s="55"/>
      <c r="AT84" s="78" t="s">
        <v>23</v>
      </c>
    </row>
    <row r="85" spans="1:46" ht="15" thickBot="1" x14ac:dyDescent="0.4">
      <c r="A85" s="77">
        <v>84</v>
      </c>
      <c r="B85" s="55">
        <v>5</v>
      </c>
      <c r="C85" s="56">
        <v>4</v>
      </c>
      <c r="D85" s="2">
        <v>80</v>
      </c>
      <c r="E85" s="2">
        <v>20</v>
      </c>
      <c r="F85" s="2">
        <v>80</v>
      </c>
      <c r="G85" s="2">
        <v>60</v>
      </c>
      <c r="H85" s="2" t="s">
        <v>34</v>
      </c>
      <c r="I85" s="6">
        <v>295</v>
      </c>
      <c r="J85" s="15">
        <v>355178</v>
      </c>
      <c r="K85" s="39">
        <v>7</v>
      </c>
      <c r="L85" s="39">
        <v>17</v>
      </c>
      <c r="M85" s="39">
        <v>3.02</v>
      </c>
      <c r="N85" s="15">
        <v>1344529</v>
      </c>
      <c r="O85" s="41">
        <v>0.39</v>
      </c>
      <c r="P85" s="9">
        <v>1.28284</v>
      </c>
      <c r="Q85" s="9">
        <v>1.3783300000000001</v>
      </c>
      <c r="R85" s="9">
        <v>3.41445</v>
      </c>
      <c r="S85" s="9">
        <v>1.8829400000000001</v>
      </c>
      <c r="T85" s="9">
        <v>3.8992300000000002</v>
      </c>
      <c r="U85" s="9">
        <v>1.57222</v>
      </c>
      <c r="V85" s="9">
        <v>1.90795</v>
      </c>
      <c r="W85" s="9">
        <v>3.1505899999999998</v>
      </c>
      <c r="X85" s="9">
        <v>2.47228</v>
      </c>
      <c r="Y85" s="9">
        <v>4.0048000000000004</v>
      </c>
      <c r="Z85" s="9">
        <v>0.33400000000000002</v>
      </c>
      <c r="AA85" s="8">
        <v>0.34699999999999998</v>
      </c>
      <c r="AB85" s="10">
        <f t="shared" si="31"/>
        <v>4.1396378203412914</v>
      </c>
      <c r="AC85" s="10">
        <f t="shared" si="32"/>
        <v>4.0275836347989102</v>
      </c>
      <c r="AD85" s="12">
        <v>7.5</v>
      </c>
      <c r="AE85" s="11">
        <v>7.5</v>
      </c>
      <c r="AF85" s="12">
        <f t="shared" si="23"/>
        <v>5</v>
      </c>
      <c r="AG85" s="12">
        <f t="shared" si="24"/>
        <v>1.25</v>
      </c>
      <c r="AH85" s="12">
        <f t="shared" si="33"/>
        <v>5</v>
      </c>
      <c r="AI85" s="12">
        <f t="shared" si="34"/>
        <v>2.5</v>
      </c>
      <c r="AJ85" s="12">
        <f t="shared" si="37"/>
        <v>18.75</v>
      </c>
      <c r="AK85" s="10">
        <f t="shared" si="38"/>
        <v>0.75</v>
      </c>
      <c r="AL85" s="10">
        <f t="shared" si="25"/>
        <v>0.83333333333333337</v>
      </c>
      <c r="AM85" s="10">
        <f t="shared" si="26"/>
        <v>1.2867679344405465</v>
      </c>
      <c r="AN85" s="53">
        <f t="shared" si="27"/>
        <v>1.1039034187576777</v>
      </c>
      <c r="AO85" s="10">
        <f t="shared" si="28"/>
        <v>0.81997331227866044</v>
      </c>
      <c r="AP85" s="53">
        <f t="shared" si="29"/>
        <v>0.76666666666666672</v>
      </c>
      <c r="AQ85" s="10">
        <f t="shared" si="30"/>
        <v>0.74279443141996104</v>
      </c>
      <c r="AR85" s="36">
        <v>0</v>
      </c>
      <c r="AS85" s="55"/>
      <c r="AT85" s="78" t="s">
        <v>26</v>
      </c>
    </row>
    <row r="86" spans="1:46" ht="15" thickBot="1" x14ac:dyDescent="0.4">
      <c r="A86" s="77">
        <v>85</v>
      </c>
      <c r="B86" s="55">
        <v>5</v>
      </c>
      <c r="C86" s="56">
        <v>5</v>
      </c>
      <c r="D86" s="2">
        <v>80</v>
      </c>
      <c r="E86" s="2">
        <v>40</v>
      </c>
      <c r="F86" s="2">
        <v>80</v>
      </c>
      <c r="G86" s="2">
        <v>40</v>
      </c>
      <c r="H86" s="2" t="s">
        <v>34</v>
      </c>
      <c r="I86" s="6">
        <v>258</v>
      </c>
      <c r="J86" s="15">
        <v>208127</v>
      </c>
      <c r="K86" s="39">
        <v>7</v>
      </c>
      <c r="L86" s="39">
        <v>15</v>
      </c>
      <c r="M86" s="39">
        <v>2.92</v>
      </c>
      <c r="N86" s="15">
        <v>768681</v>
      </c>
      <c r="O86" s="41">
        <v>0.35299999999999998</v>
      </c>
      <c r="P86" s="9">
        <v>0.80357500000000004</v>
      </c>
      <c r="Q86" s="9">
        <v>0.84084599999999998</v>
      </c>
      <c r="R86" s="9">
        <v>2.0186999999999999</v>
      </c>
      <c r="S86" s="9">
        <v>1.1630799999999999</v>
      </c>
      <c r="T86" s="9">
        <v>2.32978</v>
      </c>
      <c r="U86" s="9">
        <v>1.1178699999999999</v>
      </c>
      <c r="V86" s="9">
        <v>0.72105300000000006</v>
      </c>
      <c r="W86" s="9">
        <v>2.8916300000000001</v>
      </c>
      <c r="X86" s="9">
        <v>1.3302499999999999</v>
      </c>
      <c r="Y86" s="9">
        <v>3.1829399999999999</v>
      </c>
      <c r="Z86" s="9">
        <v>0.443</v>
      </c>
      <c r="AA86" s="8">
        <v>0.434</v>
      </c>
      <c r="AB86" s="10">
        <f t="shared" si="31"/>
        <v>3.4259459484936414</v>
      </c>
      <c r="AC86" s="10">
        <f t="shared" si="32"/>
        <v>2.6648024921183184</v>
      </c>
      <c r="AD86" s="12">
        <v>7.5</v>
      </c>
      <c r="AE86" s="11">
        <v>7.5</v>
      </c>
      <c r="AF86" s="12">
        <f t="shared" si="23"/>
        <v>5</v>
      </c>
      <c r="AG86" s="12">
        <f t="shared" si="24"/>
        <v>1.6666666666666667</v>
      </c>
      <c r="AH86" s="12">
        <f t="shared" si="33"/>
        <v>5</v>
      </c>
      <c r="AI86" s="12">
        <f t="shared" si="34"/>
        <v>1.6666666666666667</v>
      </c>
      <c r="AJ86" s="12">
        <f t="shared" si="37"/>
        <v>16.666666666666668</v>
      </c>
      <c r="AK86" s="10">
        <f t="shared" si="38"/>
        <v>0.66666666666666674</v>
      </c>
      <c r="AL86" s="10">
        <f t="shared" si="25"/>
        <v>0.72881355932203384</v>
      </c>
      <c r="AM86" s="10">
        <f t="shared" si="26"/>
        <v>0.85137459812086858</v>
      </c>
      <c r="AN86" s="33">
        <f t="shared" si="27"/>
        <v>0.91358558626497099</v>
      </c>
      <c r="AO86" s="10">
        <f t="shared" si="28"/>
        <v>0.48048748955346549</v>
      </c>
      <c r="AP86" s="53">
        <f t="shared" si="29"/>
        <v>0.67909604519774014</v>
      </c>
      <c r="AQ86" s="10">
        <f t="shared" si="30"/>
        <v>0.52593593504233294</v>
      </c>
      <c r="AR86" s="36">
        <v>1</v>
      </c>
      <c r="AS86" s="55"/>
      <c r="AT86" s="78" t="s">
        <v>26</v>
      </c>
    </row>
    <row r="87" spans="1:46" ht="15" thickBot="1" x14ac:dyDescent="0.4">
      <c r="A87" s="77">
        <v>86</v>
      </c>
      <c r="B87" s="55">
        <v>5</v>
      </c>
      <c r="C87" s="56">
        <v>6</v>
      </c>
      <c r="D87" s="2">
        <v>80</v>
      </c>
      <c r="E87" s="2">
        <v>60</v>
      </c>
      <c r="F87" s="2">
        <v>80</v>
      </c>
      <c r="G87" s="2">
        <v>20</v>
      </c>
      <c r="H87" s="2" t="s">
        <v>34</v>
      </c>
      <c r="I87" s="6">
        <v>305</v>
      </c>
      <c r="J87" s="15">
        <v>298439</v>
      </c>
      <c r="K87" s="39">
        <v>7</v>
      </c>
      <c r="L87" s="39">
        <v>17</v>
      </c>
      <c r="M87" s="39">
        <v>2.8</v>
      </c>
      <c r="N87" s="15">
        <v>1168371</v>
      </c>
      <c r="O87" s="41">
        <v>0.35599999999999998</v>
      </c>
      <c r="P87" s="9">
        <v>1.07589</v>
      </c>
      <c r="Q87" s="9">
        <v>1.1053900000000001</v>
      </c>
      <c r="R87" s="9">
        <v>2.2038199999999999</v>
      </c>
      <c r="S87" s="9">
        <v>1.54254</v>
      </c>
      <c r="T87" s="9">
        <v>2.6900300000000001</v>
      </c>
      <c r="U87" s="9">
        <v>1.3028500000000001</v>
      </c>
      <c r="V87" s="9">
        <v>1.4863200000000001</v>
      </c>
      <c r="W87" s="9">
        <v>3.2679999999999998</v>
      </c>
      <c r="X87" s="9">
        <v>1.9764999999999999</v>
      </c>
      <c r="Y87" s="9">
        <v>3.81921</v>
      </c>
      <c r="Z87" s="9">
        <v>0.39700000000000002</v>
      </c>
      <c r="AA87" s="8">
        <v>0.41</v>
      </c>
      <c r="AB87" s="10">
        <f t="shared" si="31"/>
        <v>3.9880156750068072</v>
      </c>
      <c r="AC87" s="10">
        <f t="shared" si="32"/>
        <v>2.9106555895364878</v>
      </c>
      <c r="AD87" s="12">
        <v>7.5</v>
      </c>
      <c r="AE87" s="11">
        <v>7.5</v>
      </c>
      <c r="AF87" s="12">
        <f t="shared" si="23"/>
        <v>5</v>
      </c>
      <c r="AG87" s="12">
        <f t="shared" si="24"/>
        <v>2.5</v>
      </c>
      <c r="AH87" s="12">
        <f t="shared" si="33"/>
        <v>5</v>
      </c>
      <c r="AI87" s="12">
        <f t="shared" si="34"/>
        <v>1.25</v>
      </c>
      <c r="AJ87" s="12">
        <f t="shared" si="37"/>
        <v>18.75</v>
      </c>
      <c r="AK87" s="10">
        <f t="shared" si="38"/>
        <v>0.75</v>
      </c>
      <c r="AL87" s="10">
        <f t="shared" si="25"/>
        <v>0.8615819209039548</v>
      </c>
      <c r="AM87" s="10">
        <f t="shared" si="26"/>
        <v>0.92992191358993226</v>
      </c>
      <c r="AN87" s="53">
        <f t="shared" si="27"/>
        <v>1.0634708466684819</v>
      </c>
      <c r="AO87" s="10">
        <f t="shared" si="28"/>
        <v>0.68898415820555081</v>
      </c>
      <c r="AP87" s="53">
        <f t="shared" si="29"/>
        <v>0.77231638418079096</v>
      </c>
      <c r="AQ87" s="10">
        <f t="shared" si="30"/>
        <v>0.64786370060253218</v>
      </c>
      <c r="AR87" s="36">
        <v>0</v>
      </c>
      <c r="AS87" s="55"/>
      <c r="AT87" s="78" t="s">
        <v>26</v>
      </c>
    </row>
    <row r="88" spans="1:46" ht="15" thickBot="1" x14ac:dyDescent="0.4">
      <c r="A88" s="77">
        <v>87</v>
      </c>
      <c r="B88" s="55">
        <v>5</v>
      </c>
      <c r="C88" s="56">
        <v>7</v>
      </c>
      <c r="D88" s="2">
        <v>90</v>
      </c>
      <c r="E88" s="2">
        <v>20</v>
      </c>
      <c r="F88" s="2">
        <v>80</v>
      </c>
      <c r="G88" s="2">
        <v>60</v>
      </c>
      <c r="H88" s="2" t="s">
        <v>34</v>
      </c>
      <c r="I88" s="6">
        <v>432</v>
      </c>
      <c r="J88" s="15">
        <v>373242</v>
      </c>
      <c r="K88" s="39">
        <v>7</v>
      </c>
      <c r="L88" s="39">
        <v>17</v>
      </c>
      <c r="M88" s="39">
        <v>2.85</v>
      </c>
      <c r="N88" s="15">
        <v>1656439</v>
      </c>
      <c r="O88" s="41">
        <v>0.35699999999999998</v>
      </c>
      <c r="P88" s="9">
        <v>1.1175900000000001</v>
      </c>
      <c r="Q88" s="9">
        <v>1.3309500000000001</v>
      </c>
      <c r="R88" s="9">
        <v>2.3263799999999999</v>
      </c>
      <c r="S88" s="9">
        <v>1.73794</v>
      </c>
      <c r="T88" s="9">
        <v>2.90388</v>
      </c>
      <c r="U88" s="9">
        <v>0.63993999999999995</v>
      </c>
      <c r="V88" s="9">
        <v>1.88984</v>
      </c>
      <c r="W88" s="9">
        <v>2.6894900000000002</v>
      </c>
      <c r="X88" s="9">
        <v>1.99525</v>
      </c>
      <c r="Y88" s="9">
        <v>3.3487900000000002</v>
      </c>
      <c r="Z88" s="9">
        <v>0.43099999999999999</v>
      </c>
      <c r="AA88" s="8">
        <v>0.443</v>
      </c>
      <c r="AB88" s="10">
        <f t="shared" si="31"/>
        <v>3.5788862746111398</v>
      </c>
      <c r="AC88" s="10">
        <f t="shared" si="32"/>
        <v>3.1529926699724502</v>
      </c>
      <c r="AD88" s="12">
        <v>3.7</v>
      </c>
      <c r="AE88" s="11">
        <v>7.5</v>
      </c>
      <c r="AF88" s="12">
        <f t="shared" si="23"/>
        <v>10</v>
      </c>
      <c r="AG88" s="12">
        <f t="shared" si="24"/>
        <v>1.25</v>
      </c>
      <c r="AH88" s="12">
        <f t="shared" si="33"/>
        <v>5</v>
      </c>
      <c r="AI88" s="12">
        <f t="shared" si="34"/>
        <v>2.5</v>
      </c>
      <c r="AJ88" s="12">
        <f t="shared" si="37"/>
        <v>25</v>
      </c>
      <c r="AK88" s="10">
        <f t="shared" si="38"/>
        <v>1.0067567567567566</v>
      </c>
      <c r="AL88" s="10">
        <f t="shared" si="25"/>
        <v>1.2203389830508475</v>
      </c>
      <c r="AM88" s="10">
        <f t="shared" si="26"/>
        <v>1.0073459009496646</v>
      </c>
      <c r="AN88" s="33">
        <f t="shared" si="27"/>
        <v>0.95436967322963728</v>
      </c>
      <c r="AO88" s="10">
        <f t="shared" si="28"/>
        <v>0.86167633981133906</v>
      </c>
      <c r="AP88" s="53">
        <f t="shared" si="29"/>
        <v>1.0494732020155748</v>
      </c>
      <c r="AQ88" s="10">
        <f t="shared" si="30"/>
        <v>0.90287481254028212</v>
      </c>
      <c r="AR88" s="36">
        <v>2</v>
      </c>
      <c r="AS88" s="55"/>
      <c r="AT88" s="78" t="s">
        <v>26</v>
      </c>
    </row>
    <row r="89" spans="1:46" ht="15" thickBot="1" x14ac:dyDescent="0.4">
      <c r="A89" s="77">
        <v>88</v>
      </c>
      <c r="B89" s="55">
        <v>5</v>
      </c>
      <c r="C89" s="56">
        <v>8</v>
      </c>
      <c r="D89" s="2">
        <v>90</v>
      </c>
      <c r="E89" s="2">
        <v>40</v>
      </c>
      <c r="F89" s="2">
        <v>80</v>
      </c>
      <c r="G89" s="2">
        <v>40</v>
      </c>
      <c r="H89" s="2" t="s">
        <v>34</v>
      </c>
      <c r="I89" s="6">
        <v>414</v>
      </c>
      <c r="J89" s="15">
        <v>279974</v>
      </c>
      <c r="K89" s="39">
        <v>7</v>
      </c>
      <c r="L89" s="39">
        <v>15</v>
      </c>
      <c r="M89" s="39">
        <v>2.74</v>
      </c>
      <c r="N89" s="15">
        <v>1298431</v>
      </c>
      <c r="O89" s="41">
        <v>0.308</v>
      </c>
      <c r="P89" s="9">
        <v>1.14236</v>
      </c>
      <c r="Q89" s="9">
        <v>0.86307900000000004</v>
      </c>
      <c r="R89" s="9">
        <v>3.04569</v>
      </c>
      <c r="S89" s="9">
        <v>1.4317500000000001</v>
      </c>
      <c r="T89" s="9">
        <v>3.3654299999999999</v>
      </c>
      <c r="U89" s="9">
        <v>1.1817200000000001</v>
      </c>
      <c r="V89" s="9">
        <v>1.36866</v>
      </c>
      <c r="W89" s="9">
        <v>2.9826899999999998</v>
      </c>
      <c r="X89" s="9">
        <v>1.80823</v>
      </c>
      <c r="Y89" s="9">
        <v>3.488</v>
      </c>
      <c r="Z89" s="9">
        <v>0.45</v>
      </c>
      <c r="AA89" s="8">
        <v>0.44</v>
      </c>
      <c r="AB89" s="10">
        <f t="shared" si="31"/>
        <v>3.6904763053026093</v>
      </c>
      <c r="AC89" s="10">
        <f t="shared" si="32"/>
        <v>3.5841886229522015</v>
      </c>
      <c r="AD89" s="12">
        <v>3.7</v>
      </c>
      <c r="AE89" s="11">
        <v>7.5</v>
      </c>
      <c r="AF89" s="12">
        <f t="shared" si="23"/>
        <v>10</v>
      </c>
      <c r="AG89" s="12">
        <f t="shared" si="24"/>
        <v>1.6666666666666667</v>
      </c>
      <c r="AH89" s="12">
        <f t="shared" si="33"/>
        <v>5</v>
      </c>
      <c r="AI89" s="12">
        <f t="shared" si="34"/>
        <v>1.6666666666666667</v>
      </c>
      <c r="AJ89" s="12">
        <f t="shared" si="37"/>
        <v>25</v>
      </c>
      <c r="AK89" s="10">
        <f t="shared" si="38"/>
        <v>1.0090090090090089</v>
      </c>
      <c r="AL89" s="10">
        <f t="shared" si="25"/>
        <v>1.1694915254237288</v>
      </c>
      <c r="AM89" s="10">
        <f t="shared" si="26"/>
        <v>1.1451081862467098</v>
      </c>
      <c r="AN89" s="33">
        <f t="shared" si="27"/>
        <v>0.98412701474736253</v>
      </c>
      <c r="AO89" s="10">
        <f t="shared" si="28"/>
        <v>0.64635537148107614</v>
      </c>
      <c r="AP89" s="53">
        <f t="shared" si="29"/>
        <v>1.0411055122919528</v>
      </c>
      <c r="AQ89" s="10">
        <f t="shared" si="30"/>
        <v>0.65678043768263339</v>
      </c>
      <c r="AR89" s="36">
        <v>0</v>
      </c>
      <c r="AS89" s="55"/>
      <c r="AT89" s="78" t="s">
        <v>26</v>
      </c>
    </row>
    <row r="90" spans="1:46" ht="15" thickBot="1" x14ac:dyDescent="0.4">
      <c r="A90" s="77">
        <v>89</v>
      </c>
      <c r="B90" s="55">
        <v>5</v>
      </c>
      <c r="C90" s="56">
        <v>9</v>
      </c>
      <c r="D90" s="2">
        <v>90</v>
      </c>
      <c r="E90" s="2">
        <v>60</v>
      </c>
      <c r="F90" s="2">
        <v>80</v>
      </c>
      <c r="G90" s="2">
        <v>20</v>
      </c>
      <c r="H90" s="2" t="s">
        <v>34</v>
      </c>
      <c r="I90" s="6">
        <v>516</v>
      </c>
      <c r="J90" s="15">
        <v>299170</v>
      </c>
      <c r="K90" s="39">
        <v>7</v>
      </c>
      <c r="L90" s="39">
        <v>17</v>
      </c>
      <c r="M90" s="39">
        <v>2.72</v>
      </c>
      <c r="N90" s="15">
        <v>1364572</v>
      </c>
      <c r="O90" s="41">
        <v>0.317</v>
      </c>
      <c r="P90" s="9">
        <v>1.43808</v>
      </c>
      <c r="Q90" s="9">
        <v>1.55386</v>
      </c>
      <c r="R90" s="9">
        <v>2.5477599999999998</v>
      </c>
      <c r="S90" s="9">
        <v>2.1172</v>
      </c>
      <c r="T90" s="9">
        <v>3.3126500000000001</v>
      </c>
      <c r="U90" s="9">
        <v>0.91444599999999998</v>
      </c>
      <c r="V90" s="9">
        <v>1.33219</v>
      </c>
      <c r="W90" s="9">
        <v>3.48631</v>
      </c>
      <c r="X90" s="9">
        <v>1.6158399999999999</v>
      </c>
      <c r="Y90" s="9">
        <v>3.8425699999999998</v>
      </c>
      <c r="Z90" s="9">
        <v>0.42199999999999999</v>
      </c>
      <c r="AA90" s="8">
        <v>0.41699999999999998</v>
      </c>
      <c r="AB90" s="10">
        <f t="shared" si="31"/>
        <v>4.006475331572628</v>
      </c>
      <c r="AC90" s="10">
        <f t="shared" si="32"/>
        <v>3.5058788752750716</v>
      </c>
      <c r="AD90" s="12">
        <v>3.7</v>
      </c>
      <c r="AE90" s="11">
        <v>7.5</v>
      </c>
      <c r="AF90" s="12">
        <f t="shared" si="23"/>
        <v>10</v>
      </c>
      <c r="AG90" s="12">
        <f t="shared" si="24"/>
        <v>2.5</v>
      </c>
      <c r="AH90" s="12">
        <f t="shared" si="33"/>
        <v>5</v>
      </c>
      <c r="AI90" s="12">
        <f t="shared" si="34"/>
        <v>1.25</v>
      </c>
      <c r="AJ90" s="12">
        <f t="shared" si="37"/>
        <v>31.25</v>
      </c>
      <c r="AK90" s="10">
        <f t="shared" si="38"/>
        <v>1.2635135135135134</v>
      </c>
      <c r="AL90" s="10">
        <f t="shared" si="25"/>
        <v>1.4576271186440677</v>
      </c>
      <c r="AM90" s="10">
        <f t="shared" si="26"/>
        <v>1.1200890975319717</v>
      </c>
      <c r="AN90" s="53">
        <f t="shared" si="27"/>
        <v>1.0683934217527009</v>
      </c>
      <c r="AO90" s="10">
        <f t="shared" si="28"/>
        <v>0.69067176411378761</v>
      </c>
      <c r="AP90" s="53">
        <f t="shared" si="29"/>
        <v>1.3023362345396241</v>
      </c>
      <c r="AQ90" s="10">
        <f t="shared" si="30"/>
        <v>0.64645827094361885</v>
      </c>
      <c r="AR90" s="36">
        <v>0</v>
      </c>
      <c r="AS90" s="55"/>
      <c r="AT90" s="78" t="s">
        <v>26</v>
      </c>
    </row>
    <row r="91" spans="1:46" ht="15" thickBot="1" x14ac:dyDescent="0.4">
      <c r="A91" s="77">
        <v>90</v>
      </c>
      <c r="B91" s="55">
        <v>5</v>
      </c>
      <c r="C91" s="56">
        <v>10</v>
      </c>
      <c r="D91" s="2">
        <v>60</v>
      </c>
      <c r="E91" s="2">
        <v>20</v>
      </c>
      <c r="F91" s="2">
        <v>80</v>
      </c>
      <c r="G91" s="2">
        <v>60</v>
      </c>
      <c r="H91" s="2" t="s">
        <v>33</v>
      </c>
      <c r="I91" s="6">
        <v>214</v>
      </c>
      <c r="J91" s="15">
        <v>186876</v>
      </c>
      <c r="K91" s="39">
        <v>7</v>
      </c>
      <c r="L91" s="39">
        <v>17</v>
      </c>
      <c r="M91" s="39">
        <v>3.07</v>
      </c>
      <c r="N91" s="15">
        <v>702244</v>
      </c>
      <c r="O91" s="41">
        <v>0.50600000000000001</v>
      </c>
      <c r="P91" s="9">
        <v>0.750942</v>
      </c>
      <c r="Q91" s="9">
        <v>0.67186100000000004</v>
      </c>
      <c r="R91" s="9">
        <v>2.5607000000000002</v>
      </c>
      <c r="S91" s="9">
        <v>1.00763</v>
      </c>
      <c r="T91" s="9">
        <v>2.7518199999999999</v>
      </c>
      <c r="U91" s="9">
        <v>1.5347599999999999</v>
      </c>
      <c r="V91" s="9">
        <v>1.4051100000000001</v>
      </c>
      <c r="W91" s="9">
        <v>3.1888000000000001</v>
      </c>
      <c r="X91" s="9">
        <v>2.0808200000000001</v>
      </c>
      <c r="Y91" s="9">
        <v>3.8076599999999998</v>
      </c>
      <c r="Z91" s="9">
        <v>0.36</v>
      </c>
      <c r="AA91" s="8">
        <v>0.35399999999999998</v>
      </c>
      <c r="AB91" s="10">
        <f t="shared" si="31"/>
        <v>3.9597178490392468</v>
      </c>
      <c r="AC91" s="10">
        <f t="shared" si="32"/>
        <v>2.9654646098714448</v>
      </c>
      <c r="AD91" s="12">
        <v>15</v>
      </c>
      <c r="AE91" s="11">
        <v>7.5</v>
      </c>
      <c r="AF91" s="12">
        <f t="shared" si="23"/>
        <v>2.5</v>
      </c>
      <c r="AG91" s="12">
        <f t="shared" si="24"/>
        <v>1.25</v>
      </c>
      <c r="AH91" s="12">
        <f t="shared" si="33"/>
        <v>5</v>
      </c>
      <c r="AI91" s="12">
        <f t="shared" si="34"/>
        <v>2.5</v>
      </c>
      <c r="AJ91" s="12">
        <f t="shared" si="37"/>
        <v>15.625</v>
      </c>
      <c r="AK91" s="10">
        <f t="shared" si="38"/>
        <v>0.625</v>
      </c>
      <c r="AL91" s="10">
        <f t="shared" si="25"/>
        <v>0.60451977401129942</v>
      </c>
      <c r="AM91" s="10">
        <f t="shared" si="26"/>
        <v>0.94743278270653186</v>
      </c>
      <c r="AN91" s="53">
        <f t="shared" si="27"/>
        <v>1.0559247597437991</v>
      </c>
      <c r="AO91" s="10">
        <f t="shared" si="28"/>
        <v>0.43142686964110094</v>
      </c>
      <c r="AP91" s="53">
        <f t="shared" si="29"/>
        <v>0.62090395480225991</v>
      </c>
      <c r="AQ91" s="10">
        <f t="shared" si="30"/>
        <v>0.40857728323917591</v>
      </c>
      <c r="AR91" s="36">
        <v>1</v>
      </c>
      <c r="AS91" s="55"/>
      <c r="AT91" s="78" t="s">
        <v>26</v>
      </c>
    </row>
    <row r="92" spans="1:46" ht="15" thickBot="1" x14ac:dyDescent="0.4">
      <c r="A92" s="77">
        <v>91</v>
      </c>
      <c r="B92" s="55">
        <v>5</v>
      </c>
      <c r="C92" s="56">
        <v>11</v>
      </c>
      <c r="D92" s="2">
        <v>60</v>
      </c>
      <c r="E92" s="2">
        <v>40</v>
      </c>
      <c r="F92" s="2">
        <v>80</v>
      </c>
      <c r="G92" s="2">
        <v>40</v>
      </c>
      <c r="H92" s="2" t="s">
        <v>33</v>
      </c>
      <c r="I92" s="6">
        <v>165</v>
      </c>
      <c r="J92" s="15">
        <v>105325</v>
      </c>
      <c r="K92" s="39">
        <v>7</v>
      </c>
      <c r="L92" s="39">
        <v>15</v>
      </c>
      <c r="M92" s="39">
        <v>3.03</v>
      </c>
      <c r="N92" s="15">
        <v>380725</v>
      </c>
      <c r="O92" s="41">
        <v>0.46800000000000003</v>
      </c>
      <c r="P92" s="9">
        <v>0.84136</v>
      </c>
      <c r="Q92" s="9">
        <v>0.68033999999999994</v>
      </c>
      <c r="R92" s="9">
        <v>1.9926999999999999</v>
      </c>
      <c r="S92" s="9">
        <v>1.0820099999999999</v>
      </c>
      <c r="T92" s="9">
        <v>2.2675100000000001</v>
      </c>
      <c r="U92" s="9">
        <v>0.94423999999999997</v>
      </c>
      <c r="V92" s="9">
        <v>0.74654900000000002</v>
      </c>
      <c r="W92" s="9">
        <v>3.2524299999999999</v>
      </c>
      <c r="X92" s="9">
        <v>1.2037100000000001</v>
      </c>
      <c r="Y92" s="9">
        <v>3.4680300000000002</v>
      </c>
      <c r="Z92" s="9">
        <v>0.32400000000000001</v>
      </c>
      <c r="AA92" s="9">
        <v>0.314</v>
      </c>
      <c r="AB92" s="10">
        <f t="shared" si="31"/>
        <v>3.5961690863055926</v>
      </c>
      <c r="AC92" s="10">
        <f t="shared" si="32"/>
        <v>2.4709058578788468</v>
      </c>
      <c r="AD92" s="12">
        <v>15</v>
      </c>
      <c r="AE92" s="11">
        <v>7.5</v>
      </c>
      <c r="AF92" s="12">
        <f t="shared" si="23"/>
        <v>2.5</v>
      </c>
      <c r="AG92" s="12">
        <f t="shared" si="24"/>
        <v>1.6666666666666667</v>
      </c>
      <c r="AH92" s="12">
        <f t="shared" si="33"/>
        <v>5</v>
      </c>
      <c r="AI92" s="12">
        <f t="shared" si="34"/>
        <v>1.6666666666666667</v>
      </c>
      <c r="AJ92" s="12">
        <f t="shared" si="37"/>
        <v>12.5</v>
      </c>
      <c r="AK92" s="10">
        <f t="shared" si="38"/>
        <v>0.5</v>
      </c>
      <c r="AL92" s="10">
        <f t="shared" si="25"/>
        <v>0.46610169491525422</v>
      </c>
      <c r="AM92" s="10">
        <f t="shared" si="26"/>
        <v>0.78942679165458363</v>
      </c>
      <c r="AN92" s="33">
        <f t="shared" si="27"/>
        <v>0.95897842301482472</v>
      </c>
      <c r="AO92" s="53">
        <f t="shared" si="28"/>
        <v>0.24315607699730815</v>
      </c>
      <c r="AP92" s="10">
        <f t="shared" si="29"/>
        <v>0.49322033898305084</v>
      </c>
      <c r="AQ92" s="10">
        <f t="shared" si="30"/>
        <v>0.253557401461523</v>
      </c>
      <c r="AR92" s="36">
        <v>0</v>
      </c>
      <c r="AS92" s="55"/>
      <c r="AT92" s="78" t="s">
        <v>28</v>
      </c>
    </row>
    <row r="93" spans="1:46" ht="15" thickBot="1" x14ac:dyDescent="0.4">
      <c r="A93" s="77">
        <v>92</v>
      </c>
      <c r="B93" s="55">
        <v>5</v>
      </c>
      <c r="C93" s="56">
        <v>12</v>
      </c>
      <c r="D93" s="2">
        <v>60</v>
      </c>
      <c r="E93" s="2">
        <v>60</v>
      </c>
      <c r="F93" s="2">
        <v>80</v>
      </c>
      <c r="G93" s="2">
        <v>20</v>
      </c>
      <c r="H93" s="2" t="s">
        <v>33</v>
      </c>
      <c r="I93" s="6">
        <v>182</v>
      </c>
      <c r="J93" s="15">
        <v>115332</v>
      </c>
      <c r="K93" s="39">
        <v>7</v>
      </c>
      <c r="L93" s="39">
        <v>17</v>
      </c>
      <c r="M93" s="39">
        <v>2.96</v>
      </c>
      <c r="N93" s="15">
        <v>410914</v>
      </c>
      <c r="O93" s="41">
        <v>0.43099999999999999</v>
      </c>
      <c r="P93" s="9">
        <v>1.1631899999999999</v>
      </c>
      <c r="Q93" s="9">
        <v>0.75387899999999997</v>
      </c>
      <c r="R93" s="9">
        <v>1.67479</v>
      </c>
      <c r="S93" s="9">
        <v>1.38612</v>
      </c>
      <c r="T93" s="9">
        <v>2.1739899999999999</v>
      </c>
      <c r="U93" s="9">
        <v>0.75096200000000002</v>
      </c>
      <c r="V93" s="9">
        <v>0.79736600000000002</v>
      </c>
      <c r="W93" s="9">
        <v>1.9517</v>
      </c>
      <c r="X93" s="9">
        <v>1.0953299999999999</v>
      </c>
      <c r="Y93" s="9">
        <v>2.2380499999999999</v>
      </c>
      <c r="Z93" s="9">
        <v>0.40100000000000002</v>
      </c>
      <c r="AA93" s="9">
        <v>0.39</v>
      </c>
      <c r="AB93" s="10">
        <f t="shared" si="31"/>
        <v>2.518234929965828</v>
      </c>
      <c r="AC93" s="10">
        <f t="shared" si="32"/>
        <v>2.4769147263682694</v>
      </c>
      <c r="AD93" s="12">
        <v>15</v>
      </c>
      <c r="AE93" s="11">
        <v>7.5</v>
      </c>
      <c r="AF93" s="12">
        <f t="shared" si="23"/>
        <v>2.5</v>
      </c>
      <c r="AG93" s="12">
        <f t="shared" si="24"/>
        <v>2.5</v>
      </c>
      <c r="AH93" s="12">
        <f t="shared" si="33"/>
        <v>5</v>
      </c>
      <c r="AI93" s="12">
        <f t="shared" si="34"/>
        <v>1.25</v>
      </c>
      <c r="AJ93" s="12">
        <f t="shared" si="37"/>
        <v>12.5</v>
      </c>
      <c r="AK93" s="10">
        <f t="shared" si="38"/>
        <v>0.5</v>
      </c>
      <c r="AL93" s="10">
        <f t="shared" si="25"/>
        <v>0.51412429378531077</v>
      </c>
      <c r="AM93" s="10">
        <f t="shared" si="26"/>
        <v>0.79134655794513398</v>
      </c>
      <c r="AN93" s="33">
        <f t="shared" si="27"/>
        <v>0.67152931465755417</v>
      </c>
      <c r="AO93" s="10">
        <f t="shared" si="28"/>
        <v>0.26625850151676755</v>
      </c>
      <c r="AP93" s="10">
        <f t="shared" si="29"/>
        <v>0.50282485875706207</v>
      </c>
      <c r="AQ93" s="10">
        <f t="shared" si="30"/>
        <v>0.39649572357469737</v>
      </c>
      <c r="AR93" s="36">
        <v>0</v>
      </c>
      <c r="AS93" s="55" t="s">
        <v>61</v>
      </c>
      <c r="AT93" s="79" t="s">
        <v>27</v>
      </c>
    </row>
    <row r="94" spans="1:46" ht="15" thickBot="1" x14ac:dyDescent="0.4">
      <c r="A94" s="77">
        <v>93</v>
      </c>
      <c r="B94" s="55">
        <v>5</v>
      </c>
      <c r="C94" s="56">
        <v>13</v>
      </c>
      <c r="D94" s="2">
        <v>80</v>
      </c>
      <c r="E94" s="2">
        <v>20</v>
      </c>
      <c r="F94" s="2">
        <v>80</v>
      </c>
      <c r="G94" s="2">
        <v>60</v>
      </c>
      <c r="H94" s="2" t="s">
        <v>33</v>
      </c>
      <c r="I94" s="6">
        <v>252</v>
      </c>
      <c r="J94" s="15">
        <v>202173</v>
      </c>
      <c r="K94" s="39">
        <v>7</v>
      </c>
      <c r="L94" s="39">
        <v>17</v>
      </c>
      <c r="M94" s="39">
        <v>2.95</v>
      </c>
      <c r="N94" s="15">
        <v>776622</v>
      </c>
      <c r="O94" s="41">
        <v>0.434</v>
      </c>
      <c r="P94" s="9">
        <v>1.0818099999999999</v>
      </c>
      <c r="Q94" s="9">
        <v>1.02756</v>
      </c>
      <c r="R94" s="9">
        <v>2.6218699999999999</v>
      </c>
      <c r="S94" s="9">
        <v>1.49204</v>
      </c>
      <c r="T94" s="9">
        <v>3.0166900000000001</v>
      </c>
      <c r="U94" s="9">
        <v>1.35185</v>
      </c>
      <c r="V94" s="9">
        <v>1.8821300000000001</v>
      </c>
      <c r="W94" s="9">
        <v>2.79169</v>
      </c>
      <c r="X94" s="9">
        <v>2.31731</v>
      </c>
      <c r="Y94" s="9">
        <v>3.6281500000000002</v>
      </c>
      <c r="Z94" s="9">
        <v>0.41699999999999998</v>
      </c>
      <c r="AA94" s="8">
        <v>0.41399999999999998</v>
      </c>
      <c r="AB94" s="10">
        <f t="shared" si="31"/>
        <v>3.8281909712682833</v>
      </c>
      <c r="AC94" s="10">
        <f t="shared" si="32"/>
        <v>3.2578654942461944</v>
      </c>
      <c r="AD94" s="12">
        <v>7.5</v>
      </c>
      <c r="AE94" s="11">
        <v>7.5</v>
      </c>
      <c r="AF94" s="12">
        <f t="shared" si="23"/>
        <v>5</v>
      </c>
      <c r="AG94" s="12">
        <f t="shared" si="24"/>
        <v>1.25</v>
      </c>
      <c r="AH94" s="12">
        <f t="shared" si="33"/>
        <v>5</v>
      </c>
      <c r="AI94" s="12">
        <f t="shared" si="34"/>
        <v>2.5</v>
      </c>
      <c r="AJ94" s="12">
        <f t="shared" si="37"/>
        <v>18.75</v>
      </c>
      <c r="AK94" s="10">
        <f t="shared" si="38"/>
        <v>0.75</v>
      </c>
      <c r="AL94" s="10">
        <f t="shared" si="25"/>
        <v>0.71186440677966101</v>
      </c>
      <c r="AM94" s="10">
        <f t="shared" si="26"/>
        <v>1.0408515956058129</v>
      </c>
      <c r="AN94" s="33">
        <f t="shared" si="27"/>
        <v>1.0208509256715421</v>
      </c>
      <c r="AO94" s="10">
        <f t="shared" si="28"/>
        <v>0.46674192788774532</v>
      </c>
      <c r="AP94" s="53">
        <f t="shared" si="29"/>
        <v>0.74237288135593216</v>
      </c>
      <c r="AQ94" s="10">
        <f t="shared" si="30"/>
        <v>0.45720870320092077</v>
      </c>
      <c r="AR94" s="36">
        <v>0</v>
      </c>
      <c r="AS94" s="55"/>
      <c r="AT94" s="78" t="s">
        <v>26</v>
      </c>
    </row>
    <row r="95" spans="1:46" ht="15" thickBot="1" x14ac:dyDescent="0.4">
      <c r="A95" s="77">
        <v>94</v>
      </c>
      <c r="B95" s="55">
        <v>5</v>
      </c>
      <c r="C95" s="56">
        <v>14</v>
      </c>
      <c r="D95" s="2">
        <v>80</v>
      </c>
      <c r="E95" s="2">
        <v>40</v>
      </c>
      <c r="F95" s="2">
        <v>80</v>
      </c>
      <c r="G95" s="2">
        <v>40</v>
      </c>
      <c r="H95" s="2" t="s">
        <v>33</v>
      </c>
      <c r="I95" s="6">
        <v>233</v>
      </c>
      <c r="J95" s="15">
        <v>159185</v>
      </c>
      <c r="K95" s="39">
        <v>7</v>
      </c>
      <c r="L95" s="39">
        <v>16</v>
      </c>
      <c r="M95" s="39">
        <v>2.84</v>
      </c>
      <c r="N95" s="15">
        <v>602738</v>
      </c>
      <c r="O95" s="41">
        <v>0.38300000000000001</v>
      </c>
      <c r="P95" s="9">
        <v>0.94571300000000003</v>
      </c>
      <c r="Q95" s="9">
        <v>0.93244800000000005</v>
      </c>
      <c r="R95" s="9">
        <v>2.7398400000000001</v>
      </c>
      <c r="S95" s="9">
        <v>1.32809</v>
      </c>
      <c r="T95" s="9">
        <v>3.0447500000000001</v>
      </c>
      <c r="U95" s="9">
        <v>1.3536300000000001</v>
      </c>
      <c r="V95" s="9">
        <v>1.3169999999999999</v>
      </c>
      <c r="W95" s="9">
        <v>3.4018899999999999</v>
      </c>
      <c r="X95" s="9">
        <v>1.8886000000000001</v>
      </c>
      <c r="Y95" s="9">
        <v>3.8909699999999998</v>
      </c>
      <c r="Z95" s="9">
        <v>0.41</v>
      </c>
      <c r="AA95" s="8">
        <v>0.40200000000000002</v>
      </c>
      <c r="AB95" s="10">
        <f t="shared" si="31"/>
        <v>4.0550068758634676</v>
      </c>
      <c r="AC95" s="10">
        <f t="shared" si="32"/>
        <v>3.2598051970171471</v>
      </c>
      <c r="AD95" s="12">
        <v>7.5</v>
      </c>
      <c r="AE95" s="11">
        <v>7.5</v>
      </c>
      <c r="AF95" s="12">
        <f t="shared" si="23"/>
        <v>5</v>
      </c>
      <c r="AG95" s="12">
        <f t="shared" si="24"/>
        <v>1.6666666666666667</v>
      </c>
      <c r="AH95" s="12">
        <f t="shared" si="33"/>
        <v>5</v>
      </c>
      <c r="AI95" s="12">
        <f t="shared" si="34"/>
        <v>1.6666666666666667</v>
      </c>
      <c r="AJ95" s="12">
        <f t="shared" si="37"/>
        <v>16.666666666666668</v>
      </c>
      <c r="AK95" s="10">
        <f t="shared" si="38"/>
        <v>0.66666666666666674</v>
      </c>
      <c r="AL95" s="10">
        <f t="shared" si="25"/>
        <v>0.65819209039548021</v>
      </c>
      <c r="AM95" s="10">
        <f t="shared" si="26"/>
        <v>1.0414713089511654</v>
      </c>
      <c r="AN95" s="53">
        <f t="shared" si="27"/>
        <v>1.0813351668969247</v>
      </c>
      <c r="AO95" s="10">
        <f t="shared" si="28"/>
        <v>0.3674986956260764</v>
      </c>
      <c r="AP95" s="53">
        <f t="shared" si="29"/>
        <v>0.66497175141242937</v>
      </c>
      <c r="AQ95" s="10">
        <f t="shared" si="30"/>
        <v>0.33985641721121163</v>
      </c>
      <c r="AR95" s="36">
        <v>0</v>
      </c>
      <c r="AS95" s="55"/>
      <c r="AT95" s="78" t="s">
        <v>26</v>
      </c>
    </row>
    <row r="96" spans="1:46" ht="15" thickBot="1" x14ac:dyDescent="0.4">
      <c r="A96" s="77">
        <v>95</v>
      </c>
      <c r="B96" s="55">
        <v>5</v>
      </c>
      <c r="C96" s="56">
        <v>15</v>
      </c>
      <c r="D96" s="2">
        <v>80</v>
      </c>
      <c r="E96" s="2">
        <v>60</v>
      </c>
      <c r="F96" s="2">
        <v>80</v>
      </c>
      <c r="G96" s="2">
        <v>20</v>
      </c>
      <c r="H96" s="2" t="s">
        <v>33</v>
      </c>
      <c r="I96" s="6">
        <v>283</v>
      </c>
      <c r="J96" s="15">
        <v>216657</v>
      </c>
      <c r="K96" s="39">
        <v>7</v>
      </c>
      <c r="L96" s="39">
        <v>17</v>
      </c>
      <c r="M96" s="39">
        <v>2.74</v>
      </c>
      <c r="N96" s="15">
        <v>855497</v>
      </c>
      <c r="O96" s="41">
        <v>0.34200000000000003</v>
      </c>
      <c r="P96" s="9">
        <v>1.1236900000000001</v>
      </c>
      <c r="Q96" s="9">
        <v>0.93997399999999998</v>
      </c>
      <c r="R96" s="9">
        <v>1.6856199999999999</v>
      </c>
      <c r="S96" s="9">
        <v>1.4650000000000001</v>
      </c>
      <c r="T96" s="9">
        <v>2.2332800000000002</v>
      </c>
      <c r="U96" s="9">
        <v>1.0516799999999999</v>
      </c>
      <c r="V96" s="9">
        <v>1.2421</v>
      </c>
      <c r="W96" s="9">
        <v>2.6204900000000002</v>
      </c>
      <c r="X96" s="9">
        <v>1.6275299999999999</v>
      </c>
      <c r="Y96" s="9">
        <v>3.0847699999999998</v>
      </c>
      <c r="Z96" s="9">
        <v>0.39200000000000002</v>
      </c>
      <c r="AA96" s="8">
        <v>0.4</v>
      </c>
      <c r="AB96" s="10">
        <f t="shared" si="31"/>
        <v>3.2736862942102438</v>
      </c>
      <c r="AC96" s="10">
        <f t="shared" si="32"/>
        <v>2.4781419258791457</v>
      </c>
      <c r="AD96" s="12">
        <v>7.5</v>
      </c>
      <c r="AE96" s="11">
        <v>7.5</v>
      </c>
      <c r="AF96" s="12">
        <f t="shared" si="23"/>
        <v>5</v>
      </c>
      <c r="AG96" s="12">
        <f t="shared" si="24"/>
        <v>2.5</v>
      </c>
      <c r="AH96" s="12">
        <f t="shared" si="33"/>
        <v>5</v>
      </c>
      <c r="AI96" s="12">
        <f t="shared" si="34"/>
        <v>1.25</v>
      </c>
      <c r="AJ96" s="12">
        <f t="shared" si="37"/>
        <v>18.75</v>
      </c>
      <c r="AK96" s="10">
        <f t="shared" si="38"/>
        <v>0.75</v>
      </c>
      <c r="AL96" s="10">
        <f t="shared" si="25"/>
        <v>0.79943502824858759</v>
      </c>
      <c r="AM96" s="10">
        <f t="shared" si="26"/>
        <v>0.79173863446618076</v>
      </c>
      <c r="AN96" s="33">
        <f t="shared" si="27"/>
        <v>0.8729830117893983</v>
      </c>
      <c r="AO96" s="10">
        <f t="shared" si="28"/>
        <v>0.50018007286024957</v>
      </c>
      <c r="AP96" s="53">
        <f t="shared" si="29"/>
        <v>0.75988700564971745</v>
      </c>
      <c r="AQ96" s="10">
        <f t="shared" si="30"/>
        <v>0.57295510463027766</v>
      </c>
      <c r="AR96" s="36">
        <v>0</v>
      </c>
      <c r="AS96" s="55"/>
      <c r="AT96" s="78" t="s">
        <v>26</v>
      </c>
    </row>
    <row r="97" spans="1:46" ht="15" thickBot="1" x14ac:dyDescent="0.4">
      <c r="A97" s="77">
        <v>96</v>
      </c>
      <c r="B97" s="55">
        <v>5</v>
      </c>
      <c r="C97" s="56">
        <v>16</v>
      </c>
      <c r="D97" s="2">
        <v>90</v>
      </c>
      <c r="E97" s="2">
        <v>20</v>
      </c>
      <c r="F97" s="2">
        <v>80</v>
      </c>
      <c r="G97" s="2">
        <v>60</v>
      </c>
      <c r="H97" s="2" t="s">
        <v>33</v>
      </c>
      <c r="I97" s="6">
        <v>386</v>
      </c>
      <c r="J97" s="15">
        <v>320185</v>
      </c>
      <c r="K97" s="39">
        <v>7</v>
      </c>
      <c r="L97" s="39">
        <v>17</v>
      </c>
      <c r="M97" s="39">
        <v>2.88</v>
      </c>
      <c r="N97" s="15">
        <v>1489127</v>
      </c>
      <c r="O97" s="41">
        <v>0.41</v>
      </c>
      <c r="P97" s="9">
        <v>1.2540500000000001</v>
      </c>
      <c r="Q97" s="9">
        <v>1.1586700000000001</v>
      </c>
      <c r="R97" s="9">
        <v>2.55823</v>
      </c>
      <c r="S97" s="9">
        <v>1.7073799999999999</v>
      </c>
      <c r="T97" s="9">
        <v>3.0756600000000001</v>
      </c>
      <c r="U97" s="9">
        <v>0.96443199999999996</v>
      </c>
      <c r="V97" s="9">
        <v>1.6750400000000001</v>
      </c>
      <c r="W97" s="9">
        <v>2.8371900000000001</v>
      </c>
      <c r="X97" s="9">
        <v>1.9328399999999999</v>
      </c>
      <c r="Y97" s="9">
        <v>3.4329999999999998</v>
      </c>
      <c r="Z97" s="9">
        <v>0.48799999999999999</v>
      </c>
      <c r="AA97" s="8">
        <v>0.48399999999999999</v>
      </c>
      <c r="AB97" s="10">
        <f t="shared" si="31"/>
        <v>3.7051993153405389</v>
      </c>
      <c r="AC97" s="10">
        <f t="shared" si="32"/>
        <v>3.3815597036278984</v>
      </c>
      <c r="AD97" s="12">
        <v>3.7</v>
      </c>
      <c r="AE97" s="11">
        <v>7.5</v>
      </c>
      <c r="AF97" s="12">
        <f t="shared" si="23"/>
        <v>10</v>
      </c>
      <c r="AG97" s="12">
        <f t="shared" si="24"/>
        <v>1.25</v>
      </c>
      <c r="AH97" s="12">
        <f t="shared" si="33"/>
        <v>5</v>
      </c>
      <c r="AI97" s="12">
        <f t="shared" si="34"/>
        <v>2.5</v>
      </c>
      <c r="AJ97" s="12">
        <f t="shared" si="37"/>
        <v>25</v>
      </c>
      <c r="AK97" s="10">
        <f t="shared" si="38"/>
        <v>1.0067567567567566</v>
      </c>
      <c r="AL97" s="10">
        <f t="shared" si="25"/>
        <v>1.0903954802259888</v>
      </c>
      <c r="AM97" s="10">
        <f t="shared" si="26"/>
        <v>1.0803705123411815</v>
      </c>
      <c r="AN97" s="33">
        <f t="shared" si="27"/>
        <v>0.98805315075747702</v>
      </c>
      <c r="AO97" s="10">
        <f t="shared" si="28"/>
        <v>0.73918754819257637</v>
      </c>
      <c r="AP97" s="53">
        <f t="shared" si="29"/>
        <v>1.0234845014506031</v>
      </c>
      <c r="AQ97" s="10">
        <f t="shared" si="30"/>
        <v>0.74812528822552582</v>
      </c>
      <c r="AR97" s="36">
        <v>2</v>
      </c>
      <c r="AS97" s="55"/>
      <c r="AT97" s="78" t="s">
        <v>26</v>
      </c>
    </row>
    <row r="98" spans="1:46" ht="15" thickBot="1" x14ac:dyDescent="0.4">
      <c r="A98" s="77">
        <v>97</v>
      </c>
      <c r="B98" s="55">
        <v>5</v>
      </c>
      <c r="C98" s="56">
        <v>17</v>
      </c>
      <c r="D98" s="2">
        <v>90</v>
      </c>
      <c r="E98" s="2">
        <v>40</v>
      </c>
      <c r="F98" s="2">
        <v>80</v>
      </c>
      <c r="G98" s="2">
        <v>40</v>
      </c>
      <c r="H98" s="2" t="s">
        <v>33</v>
      </c>
      <c r="I98" s="6">
        <v>389</v>
      </c>
      <c r="J98" s="15">
        <v>342148</v>
      </c>
      <c r="K98" s="39">
        <v>7</v>
      </c>
      <c r="L98" s="39">
        <v>16</v>
      </c>
      <c r="M98" s="39">
        <v>2.78</v>
      </c>
      <c r="N98" s="15">
        <v>1561049</v>
      </c>
      <c r="O98" s="41">
        <v>0.34499999999999997</v>
      </c>
      <c r="P98" s="9">
        <v>1.2130799999999999</v>
      </c>
      <c r="Q98" s="9">
        <v>0.89880400000000005</v>
      </c>
      <c r="R98" s="9">
        <v>3.3149099999999998</v>
      </c>
      <c r="S98" s="9">
        <v>1.5097700000000001</v>
      </c>
      <c r="T98" s="9">
        <v>3.6425299999999998</v>
      </c>
      <c r="U98" s="9">
        <v>1.1618999999999999</v>
      </c>
      <c r="V98" s="9">
        <v>1.13317</v>
      </c>
      <c r="W98" s="9">
        <v>3.75481</v>
      </c>
      <c r="X98" s="9">
        <v>1.6229800000000001</v>
      </c>
      <c r="Y98" s="9">
        <v>4.09056</v>
      </c>
      <c r="Z98" s="9">
        <v>0.48699999999999999</v>
      </c>
      <c r="AA98" s="8">
        <v>0.45700000000000002</v>
      </c>
      <c r="AB98" s="10">
        <f t="shared" si="31"/>
        <v>4.2833106034001318</v>
      </c>
      <c r="AC98" s="10">
        <f t="shared" si="32"/>
        <v>3.885995586783392</v>
      </c>
      <c r="AD98" s="12">
        <v>3.7</v>
      </c>
      <c r="AE98" s="11">
        <v>7.5</v>
      </c>
      <c r="AF98" s="12">
        <f t="shared" si="23"/>
        <v>10</v>
      </c>
      <c r="AG98" s="12">
        <f t="shared" si="24"/>
        <v>1.6666666666666667</v>
      </c>
      <c r="AH98" s="12">
        <f t="shared" si="33"/>
        <v>5</v>
      </c>
      <c r="AI98" s="12">
        <f t="shared" si="34"/>
        <v>1.6666666666666667</v>
      </c>
      <c r="AJ98" s="12">
        <f t="shared" si="37"/>
        <v>25</v>
      </c>
      <c r="AK98" s="10">
        <f t="shared" si="38"/>
        <v>1.0090090090090089</v>
      </c>
      <c r="AL98" s="10">
        <f t="shared" si="25"/>
        <v>1.0988700564971752</v>
      </c>
      <c r="AM98" s="10">
        <f t="shared" si="26"/>
        <v>1.2415321363525214</v>
      </c>
      <c r="AN98" s="53">
        <f t="shared" si="27"/>
        <v>1.1422161609067019</v>
      </c>
      <c r="AO98" s="10">
        <f t="shared" si="28"/>
        <v>0.78989191011132198</v>
      </c>
      <c r="AP98" s="53">
        <f t="shared" si="29"/>
        <v>1.026981218506642</v>
      </c>
      <c r="AQ98" s="10">
        <f t="shared" si="30"/>
        <v>0.69154327976264873</v>
      </c>
      <c r="AR98" s="36">
        <v>0</v>
      </c>
      <c r="AS98" s="55"/>
      <c r="AT98" s="78" t="s">
        <v>26</v>
      </c>
    </row>
    <row r="99" spans="1:46" ht="15" thickBot="1" x14ac:dyDescent="0.4">
      <c r="A99" s="80">
        <v>98</v>
      </c>
      <c r="B99" s="81">
        <v>5</v>
      </c>
      <c r="C99" s="82">
        <v>18</v>
      </c>
      <c r="D99" s="83">
        <v>90</v>
      </c>
      <c r="E99" s="83">
        <v>60</v>
      </c>
      <c r="F99" s="83">
        <v>80</v>
      </c>
      <c r="G99" s="83">
        <v>20</v>
      </c>
      <c r="H99" s="83" t="s">
        <v>33</v>
      </c>
      <c r="I99" s="84">
        <v>494</v>
      </c>
      <c r="J99" s="85">
        <v>280565</v>
      </c>
      <c r="K99" s="86">
        <v>7</v>
      </c>
      <c r="L99" s="86">
        <v>17</v>
      </c>
      <c r="M99" s="86">
        <v>2.75</v>
      </c>
      <c r="N99" s="85">
        <v>1364146</v>
      </c>
      <c r="O99" s="87">
        <v>0.36</v>
      </c>
      <c r="P99" s="88">
        <v>1.54261</v>
      </c>
      <c r="Q99" s="88">
        <v>1.55898</v>
      </c>
      <c r="R99" s="88">
        <v>2.5787200000000001</v>
      </c>
      <c r="S99" s="88">
        <v>2.1931799999999999</v>
      </c>
      <c r="T99" s="88">
        <v>3.38524</v>
      </c>
      <c r="U99" s="88">
        <v>0.79551899999999998</v>
      </c>
      <c r="V99" s="88">
        <v>1.30338</v>
      </c>
      <c r="W99" s="88">
        <v>3.4520499999999998</v>
      </c>
      <c r="X99" s="88">
        <v>1.5269699999999999</v>
      </c>
      <c r="Y99" s="88">
        <v>3.7746900000000001</v>
      </c>
      <c r="Z99" s="88">
        <v>0.42499999999999999</v>
      </c>
      <c r="AA99" s="89">
        <v>0.42399999999999999</v>
      </c>
      <c r="AB99" s="90">
        <f t="shared" si="31"/>
        <v>3.950675966983372</v>
      </c>
      <c r="AC99" s="90">
        <f t="shared" si="32"/>
        <v>3.5813162971315449</v>
      </c>
      <c r="AD99" s="91">
        <v>3.7</v>
      </c>
      <c r="AE99" s="92">
        <v>7.5</v>
      </c>
      <c r="AF99" s="91">
        <f t="shared" si="23"/>
        <v>10</v>
      </c>
      <c r="AG99" s="91">
        <f t="shared" si="24"/>
        <v>2.5</v>
      </c>
      <c r="AH99" s="91">
        <f t="shared" si="33"/>
        <v>5</v>
      </c>
      <c r="AI99" s="91">
        <f t="shared" si="34"/>
        <v>1.25</v>
      </c>
      <c r="AJ99" s="91">
        <f t="shared" si="37"/>
        <v>31.25</v>
      </c>
      <c r="AK99" s="90">
        <f t="shared" si="38"/>
        <v>1.2635135135135134</v>
      </c>
      <c r="AL99" s="90">
        <f t="shared" si="25"/>
        <v>1.3954802259887005</v>
      </c>
      <c r="AM99" s="90">
        <f t="shared" si="26"/>
        <v>1.1441905102656693</v>
      </c>
      <c r="AN99" s="93">
        <f t="shared" si="27"/>
        <v>1.0535135911955658</v>
      </c>
      <c r="AO99" s="90">
        <f t="shared" si="28"/>
        <v>0.64771976969142897</v>
      </c>
      <c r="AP99" s="93">
        <f t="shared" si="29"/>
        <v>1.2899068560085509</v>
      </c>
      <c r="AQ99" s="90">
        <f t="shared" si="30"/>
        <v>0.61481861753332756</v>
      </c>
      <c r="AR99" s="94">
        <v>0</v>
      </c>
      <c r="AS99" s="81"/>
      <c r="AT99" s="95" t="s">
        <v>26</v>
      </c>
    </row>
    <row r="101" spans="1:46" ht="14.5" x14ac:dyDescent="0.35">
      <c r="AJ101"/>
    </row>
    <row r="102" spans="1:46" ht="14.5" x14ac:dyDescent="0.35">
      <c r="AJ102"/>
    </row>
    <row r="103" spans="1:46" x14ac:dyDescent="0.35">
      <c r="Y103" s="168"/>
      <c r="Z103" t="s">
        <v>66</v>
      </c>
    </row>
    <row r="105" spans="1:46" x14ac:dyDescent="0.35">
      <c r="Y105" s="169"/>
      <c r="Z105" s="170" t="s">
        <v>67</v>
      </c>
    </row>
  </sheetData>
  <sortState xmlns:xlrd2="http://schemas.microsoft.com/office/spreadsheetml/2017/richdata2" ref="A2:AR102">
    <sortCondition ref="A2:A102"/>
  </sortState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80204-8110-4601-A52C-DE22AF624128}">
  <dimension ref="A1:J597"/>
  <sheetViews>
    <sheetView zoomScale="85" zoomScaleNormal="85" workbookViewId="0">
      <selection activeCell="R11" sqref="R11"/>
    </sheetView>
  </sheetViews>
  <sheetFormatPr defaultRowHeight="14.5" x14ac:dyDescent="0.35"/>
  <cols>
    <col min="1" max="3" width="4.36328125" style="59" bestFit="1" customWidth="1"/>
    <col min="4" max="5" width="4.36328125" bestFit="1" customWidth="1"/>
    <col min="6" max="6" width="5" bestFit="1" customWidth="1"/>
    <col min="7" max="7" width="6.36328125" bestFit="1" customWidth="1"/>
    <col min="8" max="8" width="4.453125" bestFit="1" customWidth="1"/>
    <col min="9" max="9" width="5.26953125" customWidth="1"/>
    <col min="10" max="10" width="4.36328125" bestFit="1" customWidth="1"/>
  </cols>
  <sheetData>
    <row r="1" spans="1:10" ht="135.5" customHeight="1" thickBot="1" x14ac:dyDescent="0.4">
      <c r="A1" s="138" t="s">
        <v>49</v>
      </c>
      <c r="B1" s="138" t="s">
        <v>47</v>
      </c>
      <c r="C1" s="138" t="s">
        <v>48</v>
      </c>
      <c r="D1" s="138" t="s">
        <v>2</v>
      </c>
      <c r="E1" s="138" t="s">
        <v>3</v>
      </c>
      <c r="F1" s="138" t="s">
        <v>4</v>
      </c>
      <c r="G1" s="150" t="s">
        <v>63</v>
      </c>
      <c r="H1" s="145" t="s">
        <v>64</v>
      </c>
      <c r="I1" s="145" t="s">
        <v>65</v>
      </c>
      <c r="J1" s="138" t="s">
        <v>38</v>
      </c>
    </row>
    <row r="2" spans="1:10" ht="15" thickBot="1" x14ac:dyDescent="0.4">
      <c r="A2" s="63">
        <v>5</v>
      </c>
      <c r="B2" s="63">
        <v>1</v>
      </c>
      <c r="C2" s="63">
        <v>5</v>
      </c>
      <c r="D2" s="63">
        <v>65</v>
      </c>
      <c r="E2" s="63">
        <v>20</v>
      </c>
      <c r="F2" s="63">
        <v>70</v>
      </c>
      <c r="G2" s="146">
        <v>3</v>
      </c>
      <c r="H2" s="69">
        <f t="shared" ref="H2:H11" si="0">F2/354</f>
        <v>0.19774011299435029</v>
      </c>
      <c r="I2" s="69">
        <v>0.14312977099236643</v>
      </c>
      <c r="J2" s="69">
        <v>0.15405183939276318</v>
      </c>
    </row>
    <row r="3" spans="1:10" ht="15" thickBot="1" x14ac:dyDescent="0.4">
      <c r="A3" s="63">
        <v>6</v>
      </c>
      <c r="B3" s="63">
        <v>1</v>
      </c>
      <c r="C3" s="63">
        <v>6</v>
      </c>
      <c r="D3" s="63">
        <v>65</v>
      </c>
      <c r="E3" s="63">
        <v>40</v>
      </c>
      <c r="F3" s="63">
        <v>83</v>
      </c>
      <c r="G3" s="146">
        <v>3.5</v>
      </c>
      <c r="H3" s="69">
        <f t="shared" si="0"/>
        <v>0.2344632768361582</v>
      </c>
      <c r="I3" s="69">
        <v>0.19083969465648859</v>
      </c>
      <c r="J3" s="69">
        <v>0.19956441109242251</v>
      </c>
    </row>
    <row r="4" spans="1:10" ht="15" thickBot="1" x14ac:dyDescent="0.4">
      <c r="A4" s="63">
        <v>34</v>
      </c>
      <c r="B4" s="63">
        <v>2</v>
      </c>
      <c r="C4" s="63">
        <v>2</v>
      </c>
      <c r="D4" s="63">
        <v>60</v>
      </c>
      <c r="E4" s="63">
        <v>40</v>
      </c>
      <c r="F4" s="63">
        <v>145</v>
      </c>
      <c r="G4" s="146">
        <v>4</v>
      </c>
      <c r="H4" s="69">
        <f t="shared" si="0"/>
        <v>0.4096045197740113</v>
      </c>
      <c r="I4" s="69">
        <v>0.5</v>
      </c>
      <c r="J4" s="69">
        <v>0.48192090395480225</v>
      </c>
    </row>
    <row r="5" spans="1:10" ht="15" thickBot="1" x14ac:dyDescent="0.4">
      <c r="A5" s="63">
        <v>43</v>
      </c>
      <c r="B5" s="63">
        <v>2</v>
      </c>
      <c r="C5" s="63">
        <v>11</v>
      </c>
      <c r="D5" s="63">
        <v>70</v>
      </c>
      <c r="E5" s="63">
        <v>60</v>
      </c>
      <c r="F5" s="63">
        <v>257</v>
      </c>
      <c r="G5" s="146">
        <v>4</v>
      </c>
      <c r="H5" s="69">
        <f t="shared" si="0"/>
        <v>0.72598870056497178</v>
      </c>
      <c r="I5" s="69">
        <v>0.66371681415929196</v>
      </c>
      <c r="J5" s="69">
        <v>0.67617119144042792</v>
      </c>
    </row>
    <row r="6" spans="1:10" ht="15" thickBot="1" x14ac:dyDescent="0.4">
      <c r="A6" s="147">
        <v>20</v>
      </c>
      <c r="B6" s="147">
        <v>1</v>
      </c>
      <c r="C6" s="147">
        <v>20</v>
      </c>
      <c r="D6" s="147">
        <v>80</v>
      </c>
      <c r="E6" s="147">
        <v>80</v>
      </c>
      <c r="F6" s="147">
        <v>354</v>
      </c>
      <c r="G6" s="148">
        <v>5</v>
      </c>
      <c r="H6" s="149">
        <f t="shared" si="0"/>
        <v>1</v>
      </c>
      <c r="I6" s="149">
        <v>1</v>
      </c>
      <c r="J6" s="149">
        <v>1</v>
      </c>
    </row>
    <row r="7" spans="1:10" ht="15" thickBot="1" x14ac:dyDescent="0.4">
      <c r="A7" s="63">
        <v>44</v>
      </c>
      <c r="B7" s="63">
        <v>2</v>
      </c>
      <c r="C7" s="63">
        <v>12</v>
      </c>
      <c r="D7" s="63">
        <v>70</v>
      </c>
      <c r="E7" s="63">
        <v>80</v>
      </c>
      <c r="F7" s="63">
        <v>494</v>
      </c>
      <c r="G7" s="146">
        <v>5</v>
      </c>
      <c r="H7" s="69">
        <f t="shared" si="0"/>
        <v>1.3954802259887005</v>
      </c>
      <c r="I7" s="69">
        <v>1.3274336283185839</v>
      </c>
      <c r="J7" s="69">
        <v>1.3410429478526074</v>
      </c>
    </row>
    <row r="8" spans="1:10" ht="15" thickBot="1" x14ac:dyDescent="0.4">
      <c r="A8" s="63">
        <v>79</v>
      </c>
      <c r="B8" s="63">
        <v>4</v>
      </c>
      <c r="C8" s="63">
        <v>11</v>
      </c>
      <c r="D8" s="63">
        <v>95</v>
      </c>
      <c r="E8" s="63">
        <v>20</v>
      </c>
      <c r="F8" s="63">
        <v>628</v>
      </c>
      <c r="G8" s="146">
        <v>5.5</v>
      </c>
      <c r="H8" s="69">
        <f t="shared" si="0"/>
        <v>1.7740112994350283</v>
      </c>
      <c r="I8" s="69">
        <v>1.0625</v>
      </c>
      <c r="J8" s="69">
        <v>1.2048022598870056</v>
      </c>
    </row>
    <row r="9" spans="1:10" ht="15" thickBot="1" x14ac:dyDescent="0.4">
      <c r="A9" s="63">
        <v>31</v>
      </c>
      <c r="B9" s="63">
        <v>1</v>
      </c>
      <c r="C9" s="63">
        <v>31</v>
      </c>
      <c r="D9" s="63">
        <v>95</v>
      </c>
      <c r="E9" s="63">
        <v>60</v>
      </c>
      <c r="F9" s="63">
        <v>863</v>
      </c>
      <c r="G9" s="146">
        <v>7</v>
      </c>
      <c r="H9" s="69">
        <f t="shared" si="0"/>
        <v>2.4378531073446328</v>
      </c>
      <c r="I9" s="69">
        <v>1.875</v>
      </c>
      <c r="J9" s="69">
        <v>1.9875706214689266</v>
      </c>
    </row>
    <row r="10" spans="1:10" ht="15" thickBot="1" x14ac:dyDescent="0.4">
      <c r="A10" s="63">
        <v>32</v>
      </c>
      <c r="B10" s="63">
        <v>1</v>
      </c>
      <c r="C10" s="63">
        <v>32</v>
      </c>
      <c r="D10" s="63">
        <v>95</v>
      </c>
      <c r="E10" s="63">
        <v>80</v>
      </c>
      <c r="F10" s="63">
        <v>1572</v>
      </c>
      <c r="G10" s="146">
        <v>9</v>
      </c>
      <c r="H10" s="69">
        <f t="shared" si="0"/>
        <v>4.4406779661016946</v>
      </c>
      <c r="I10" s="69">
        <v>3.75</v>
      </c>
      <c r="J10" s="69">
        <v>3.8881355932203392</v>
      </c>
    </row>
    <row r="11" spans="1:10" x14ac:dyDescent="0.35">
      <c r="A11" s="63">
        <v>64</v>
      </c>
      <c r="B11" s="63">
        <v>2</v>
      </c>
      <c r="C11" s="63">
        <v>32</v>
      </c>
      <c r="D11" s="63">
        <v>95</v>
      </c>
      <c r="E11" s="63">
        <v>80</v>
      </c>
      <c r="F11" s="63">
        <v>2961</v>
      </c>
      <c r="G11" s="146">
        <v>11.5</v>
      </c>
      <c r="H11" s="69">
        <f t="shared" si="0"/>
        <v>8.3644067796610173</v>
      </c>
      <c r="I11" s="69">
        <v>7.5</v>
      </c>
      <c r="J11" s="69">
        <v>7.6728813559322031</v>
      </c>
    </row>
    <row r="12" spans="1:10" x14ac:dyDescent="0.35">
      <c r="A12"/>
      <c r="B12"/>
      <c r="C12"/>
    </row>
    <row r="13" spans="1:10" x14ac:dyDescent="0.35">
      <c r="A13"/>
      <c r="B13"/>
      <c r="C13"/>
    </row>
    <row r="14" spans="1:10" x14ac:dyDescent="0.35">
      <c r="A14"/>
      <c r="B14"/>
      <c r="C14"/>
    </row>
    <row r="15" spans="1:10" x14ac:dyDescent="0.35">
      <c r="A15"/>
      <c r="B15"/>
      <c r="C15"/>
    </row>
    <row r="16" spans="1:10" x14ac:dyDescent="0.35">
      <c r="A16"/>
      <c r="B16"/>
      <c r="C16"/>
    </row>
    <row r="17" customFormat="1" x14ac:dyDescent="0.35"/>
    <row r="18" customFormat="1" x14ac:dyDescent="0.35"/>
    <row r="19" customFormat="1" x14ac:dyDescent="0.35"/>
    <row r="20" customFormat="1" x14ac:dyDescent="0.35"/>
    <row r="21" customFormat="1" x14ac:dyDescent="0.35"/>
    <row r="22" customFormat="1" x14ac:dyDescent="0.35"/>
    <row r="23" customFormat="1" x14ac:dyDescent="0.35"/>
    <row r="24" customFormat="1" x14ac:dyDescent="0.35"/>
    <row r="25" customFormat="1" x14ac:dyDescent="0.35"/>
    <row r="26" customFormat="1" x14ac:dyDescent="0.35"/>
    <row r="27" customFormat="1" x14ac:dyDescent="0.35"/>
    <row r="28" customFormat="1" x14ac:dyDescent="0.35"/>
    <row r="29" customFormat="1" x14ac:dyDescent="0.35"/>
    <row r="30" customFormat="1" x14ac:dyDescent="0.35"/>
    <row r="31" customFormat="1" x14ac:dyDescent="0.35"/>
    <row r="32" customFormat="1" x14ac:dyDescent="0.35"/>
    <row r="33" customFormat="1" x14ac:dyDescent="0.35"/>
    <row r="34" customFormat="1" x14ac:dyDescent="0.35"/>
    <row r="35" customFormat="1" x14ac:dyDescent="0.35"/>
    <row r="36" customFormat="1" x14ac:dyDescent="0.35"/>
    <row r="37" customFormat="1" x14ac:dyDescent="0.35"/>
    <row r="38" customFormat="1" x14ac:dyDescent="0.35"/>
    <row r="39" customFormat="1" x14ac:dyDescent="0.35"/>
    <row r="40" customFormat="1" x14ac:dyDescent="0.35"/>
    <row r="41" customFormat="1" x14ac:dyDescent="0.35"/>
    <row r="42" customFormat="1" x14ac:dyDescent="0.35"/>
    <row r="43" customFormat="1" x14ac:dyDescent="0.35"/>
    <row r="44" customFormat="1" x14ac:dyDescent="0.35"/>
    <row r="45" customFormat="1" x14ac:dyDescent="0.35"/>
    <row r="46" customFormat="1" x14ac:dyDescent="0.35"/>
    <row r="47" customFormat="1" x14ac:dyDescent="0.35"/>
    <row r="48" customFormat="1" x14ac:dyDescent="0.35"/>
    <row r="49" customFormat="1" x14ac:dyDescent="0.35"/>
    <row r="50" customFormat="1" x14ac:dyDescent="0.35"/>
    <row r="51" customFormat="1" x14ac:dyDescent="0.35"/>
    <row r="52" customFormat="1" x14ac:dyDescent="0.35"/>
    <row r="53" customFormat="1" x14ac:dyDescent="0.35"/>
    <row r="54" customFormat="1" x14ac:dyDescent="0.35"/>
    <row r="55" customFormat="1" x14ac:dyDescent="0.35"/>
    <row r="56" customFormat="1" x14ac:dyDescent="0.35"/>
    <row r="57" customFormat="1" x14ac:dyDescent="0.35"/>
    <row r="58" customFormat="1" x14ac:dyDescent="0.35"/>
    <row r="59" customFormat="1" x14ac:dyDescent="0.35"/>
    <row r="60" customFormat="1" x14ac:dyDescent="0.35"/>
    <row r="61" customFormat="1" x14ac:dyDescent="0.35"/>
    <row r="62" customFormat="1" x14ac:dyDescent="0.35"/>
    <row r="63" customFormat="1" x14ac:dyDescent="0.35"/>
    <row r="64" customFormat="1" x14ac:dyDescent="0.35"/>
    <row r="65" customFormat="1" x14ac:dyDescent="0.35"/>
    <row r="66" customFormat="1" x14ac:dyDescent="0.35"/>
    <row r="67" customFormat="1" x14ac:dyDescent="0.35"/>
    <row r="68" customFormat="1" x14ac:dyDescent="0.35"/>
    <row r="69" customFormat="1" x14ac:dyDescent="0.35"/>
    <row r="70" customFormat="1" x14ac:dyDescent="0.35"/>
    <row r="71" customFormat="1" x14ac:dyDescent="0.35"/>
    <row r="72" customFormat="1" x14ac:dyDescent="0.35"/>
    <row r="73" customFormat="1" x14ac:dyDescent="0.35"/>
    <row r="74" customFormat="1" x14ac:dyDescent="0.35"/>
    <row r="75" customFormat="1" x14ac:dyDescent="0.35"/>
    <row r="76" customFormat="1" x14ac:dyDescent="0.35"/>
    <row r="77" customFormat="1" x14ac:dyDescent="0.35"/>
    <row r="78" customFormat="1" x14ac:dyDescent="0.35"/>
    <row r="79" customFormat="1" x14ac:dyDescent="0.35"/>
    <row r="80" customFormat="1" x14ac:dyDescent="0.35"/>
    <row r="81" customFormat="1" x14ac:dyDescent="0.35"/>
    <row r="82" customFormat="1" x14ac:dyDescent="0.35"/>
    <row r="83" customFormat="1" x14ac:dyDescent="0.35"/>
    <row r="84" customFormat="1" x14ac:dyDescent="0.35"/>
    <row r="85" customFormat="1" x14ac:dyDescent="0.35"/>
    <row r="86" customFormat="1" x14ac:dyDescent="0.35"/>
    <row r="87" customFormat="1" x14ac:dyDescent="0.35"/>
    <row r="88" customFormat="1" x14ac:dyDescent="0.35"/>
    <row r="89" customFormat="1" x14ac:dyDescent="0.35"/>
    <row r="90" customFormat="1" x14ac:dyDescent="0.35"/>
    <row r="91" customFormat="1" x14ac:dyDescent="0.35"/>
    <row r="92" customFormat="1" x14ac:dyDescent="0.35"/>
    <row r="93" customFormat="1" x14ac:dyDescent="0.35"/>
    <row r="94" customFormat="1" x14ac:dyDescent="0.35"/>
    <row r="95" customFormat="1" x14ac:dyDescent="0.35"/>
    <row r="96" customFormat="1" x14ac:dyDescent="0.35"/>
    <row r="97" customFormat="1" x14ac:dyDescent="0.35"/>
    <row r="98" customFormat="1" x14ac:dyDescent="0.35"/>
    <row r="99" customFormat="1" x14ac:dyDescent="0.35"/>
    <row r="100" customFormat="1" x14ac:dyDescent="0.35"/>
    <row r="101" customFormat="1" x14ac:dyDescent="0.35"/>
    <row r="102" customFormat="1" x14ac:dyDescent="0.35"/>
    <row r="103" customFormat="1" x14ac:dyDescent="0.35"/>
    <row r="104" customFormat="1" x14ac:dyDescent="0.35"/>
    <row r="105" customFormat="1" x14ac:dyDescent="0.35"/>
    <row r="106" customFormat="1" x14ac:dyDescent="0.35"/>
    <row r="107" customFormat="1" x14ac:dyDescent="0.35"/>
    <row r="108" customFormat="1" x14ac:dyDescent="0.35"/>
    <row r="109" customFormat="1" x14ac:dyDescent="0.35"/>
    <row r="110" customFormat="1" x14ac:dyDescent="0.35"/>
    <row r="111" customFormat="1" x14ac:dyDescent="0.35"/>
    <row r="112" customFormat="1" x14ac:dyDescent="0.35"/>
    <row r="113" customFormat="1" x14ac:dyDescent="0.35"/>
    <row r="114" customFormat="1" x14ac:dyDescent="0.35"/>
    <row r="115" customFormat="1" x14ac:dyDescent="0.35"/>
    <row r="116" customFormat="1" x14ac:dyDescent="0.35"/>
    <row r="117" customFormat="1" x14ac:dyDescent="0.35"/>
    <row r="118" customFormat="1" x14ac:dyDescent="0.35"/>
    <row r="119" customFormat="1" x14ac:dyDescent="0.35"/>
    <row r="120" customFormat="1" x14ac:dyDescent="0.35"/>
    <row r="121" customFormat="1" x14ac:dyDescent="0.35"/>
    <row r="122" customFormat="1" x14ac:dyDescent="0.35"/>
    <row r="123" customFormat="1" x14ac:dyDescent="0.35"/>
    <row r="124" customFormat="1" x14ac:dyDescent="0.35"/>
    <row r="125" customFormat="1" x14ac:dyDescent="0.35"/>
    <row r="126" customFormat="1" x14ac:dyDescent="0.35"/>
    <row r="127" customFormat="1" x14ac:dyDescent="0.35"/>
    <row r="128" customFormat="1" x14ac:dyDescent="0.35"/>
    <row r="129" customFormat="1" x14ac:dyDescent="0.35"/>
    <row r="130" customFormat="1" x14ac:dyDescent="0.35"/>
    <row r="131" customFormat="1" x14ac:dyDescent="0.35"/>
    <row r="132" customFormat="1" x14ac:dyDescent="0.35"/>
    <row r="133" customFormat="1" x14ac:dyDescent="0.35"/>
    <row r="134" customFormat="1" x14ac:dyDescent="0.35"/>
    <row r="135" customFormat="1" x14ac:dyDescent="0.35"/>
    <row r="136" customFormat="1" x14ac:dyDescent="0.35"/>
    <row r="137" customFormat="1" x14ac:dyDescent="0.35"/>
    <row r="138" customFormat="1" x14ac:dyDescent="0.35"/>
    <row r="139" customFormat="1" x14ac:dyDescent="0.35"/>
    <row r="140" customFormat="1" x14ac:dyDescent="0.35"/>
    <row r="141" customFormat="1" x14ac:dyDescent="0.35"/>
    <row r="142" customFormat="1" x14ac:dyDescent="0.35"/>
    <row r="143" customFormat="1" x14ac:dyDescent="0.35"/>
    <row r="144" customFormat="1" x14ac:dyDescent="0.35"/>
    <row r="145" customFormat="1" x14ac:dyDescent="0.35"/>
    <row r="146" customFormat="1" x14ac:dyDescent="0.35"/>
    <row r="147" customFormat="1" x14ac:dyDescent="0.35"/>
    <row r="148" customFormat="1" x14ac:dyDescent="0.35"/>
    <row r="149" customFormat="1" x14ac:dyDescent="0.35"/>
    <row r="150" customFormat="1" x14ac:dyDescent="0.35"/>
    <row r="151" customFormat="1" x14ac:dyDescent="0.35"/>
    <row r="152" customFormat="1" x14ac:dyDescent="0.35"/>
    <row r="153" customFormat="1" x14ac:dyDescent="0.35"/>
    <row r="154" customFormat="1" x14ac:dyDescent="0.35"/>
    <row r="155" customFormat="1" x14ac:dyDescent="0.35"/>
    <row r="156" customFormat="1" x14ac:dyDescent="0.35"/>
    <row r="157" customFormat="1" x14ac:dyDescent="0.35"/>
    <row r="158" customFormat="1" x14ac:dyDescent="0.35"/>
    <row r="159" customFormat="1" x14ac:dyDescent="0.35"/>
    <row r="160" customFormat="1" x14ac:dyDescent="0.35"/>
    <row r="161" customFormat="1" x14ac:dyDescent="0.35"/>
    <row r="162" customFormat="1" x14ac:dyDescent="0.35"/>
    <row r="163" customFormat="1" x14ac:dyDescent="0.35"/>
    <row r="164" customFormat="1" x14ac:dyDescent="0.35"/>
    <row r="165" customFormat="1" x14ac:dyDescent="0.35"/>
    <row r="166" customFormat="1" x14ac:dyDescent="0.35"/>
    <row r="167" customFormat="1" x14ac:dyDescent="0.35"/>
    <row r="168" customFormat="1" x14ac:dyDescent="0.35"/>
    <row r="169" customFormat="1" x14ac:dyDescent="0.35"/>
    <row r="170" customFormat="1" x14ac:dyDescent="0.35"/>
    <row r="171" customFormat="1" x14ac:dyDescent="0.35"/>
    <row r="172" customFormat="1" x14ac:dyDescent="0.35"/>
    <row r="173" customFormat="1" x14ac:dyDescent="0.35"/>
    <row r="174" customFormat="1" x14ac:dyDescent="0.35"/>
    <row r="175" customFormat="1" x14ac:dyDescent="0.35"/>
    <row r="176" customFormat="1" x14ac:dyDescent="0.35"/>
    <row r="177" customFormat="1" x14ac:dyDescent="0.35"/>
    <row r="178" customFormat="1" x14ac:dyDescent="0.35"/>
    <row r="179" customFormat="1" x14ac:dyDescent="0.35"/>
    <row r="180" customFormat="1" x14ac:dyDescent="0.35"/>
    <row r="181" customFormat="1" x14ac:dyDescent="0.35"/>
    <row r="182" customFormat="1" x14ac:dyDescent="0.35"/>
    <row r="183" customFormat="1" x14ac:dyDescent="0.35"/>
    <row r="184" customFormat="1" x14ac:dyDescent="0.35"/>
    <row r="185" customFormat="1" x14ac:dyDescent="0.35"/>
    <row r="186" customFormat="1" x14ac:dyDescent="0.35"/>
    <row r="187" customFormat="1" x14ac:dyDescent="0.35"/>
    <row r="188" customFormat="1" x14ac:dyDescent="0.35"/>
    <row r="189" customFormat="1" x14ac:dyDescent="0.35"/>
    <row r="190" customFormat="1" x14ac:dyDescent="0.35"/>
    <row r="191" customFormat="1" x14ac:dyDescent="0.35"/>
    <row r="192" customFormat="1" x14ac:dyDescent="0.35"/>
    <row r="193" customFormat="1" x14ac:dyDescent="0.35"/>
    <row r="194" customFormat="1" x14ac:dyDescent="0.35"/>
    <row r="195" customFormat="1" x14ac:dyDescent="0.35"/>
    <row r="196" customFormat="1" x14ac:dyDescent="0.35"/>
    <row r="197" customFormat="1" x14ac:dyDescent="0.35"/>
    <row r="198" customFormat="1" x14ac:dyDescent="0.35"/>
    <row r="199" customFormat="1" x14ac:dyDescent="0.35"/>
    <row r="200" customFormat="1" x14ac:dyDescent="0.35"/>
    <row r="201" customFormat="1" x14ac:dyDescent="0.35"/>
    <row r="202" customFormat="1" x14ac:dyDescent="0.35"/>
    <row r="203" customFormat="1" x14ac:dyDescent="0.35"/>
    <row r="204" customFormat="1" x14ac:dyDescent="0.35"/>
    <row r="205" customFormat="1" x14ac:dyDescent="0.35"/>
    <row r="206" customFormat="1" x14ac:dyDescent="0.35"/>
    <row r="207" customFormat="1" x14ac:dyDescent="0.35"/>
    <row r="208" customFormat="1" x14ac:dyDescent="0.35"/>
    <row r="209" customFormat="1" x14ac:dyDescent="0.35"/>
    <row r="210" customFormat="1" x14ac:dyDescent="0.35"/>
    <row r="211" customFormat="1" x14ac:dyDescent="0.35"/>
    <row r="212" customFormat="1" x14ac:dyDescent="0.35"/>
    <row r="213" customFormat="1" x14ac:dyDescent="0.35"/>
    <row r="214" customFormat="1" x14ac:dyDescent="0.35"/>
    <row r="215" customFormat="1" x14ac:dyDescent="0.35"/>
    <row r="216" customFormat="1" x14ac:dyDescent="0.35"/>
    <row r="217" customFormat="1" x14ac:dyDescent="0.35"/>
    <row r="218" customFormat="1" x14ac:dyDescent="0.35"/>
    <row r="219" customFormat="1" x14ac:dyDescent="0.35"/>
    <row r="220" customFormat="1" x14ac:dyDescent="0.35"/>
    <row r="221" customFormat="1" x14ac:dyDescent="0.35"/>
    <row r="222" customFormat="1" x14ac:dyDescent="0.35"/>
    <row r="223" customFormat="1" x14ac:dyDescent="0.35"/>
    <row r="224" customFormat="1" x14ac:dyDescent="0.35"/>
    <row r="225" customFormat="1" x14ac:dyDescent="0.35"/>
    <row r="226" customFormat="1" x14ac:dyDescent="0.35"/>
    <row r="227" customFormat="1" x14ac:dyDescent="0.35"/>
    <row r="228" customFormat="1" x14ac:dyDescent="0.35"/>
    <row r="229" customFormat="1" x14ac:dyDescent="0.35"/>
    <row r="230" customFormat="1" x14ac:dyDescent="0.35"/>
    <row r="231" customFormat="1" x14ac:dyDescent="0.35"/>
    <row r="232" customFormat="1" x14ac:dyDescent="0.35"/>
    <row r="233" customFormat="1" x14ac:dyDescent="0.35"/>
    <row r="234" customFormat="1" x14ac:dyDescent="0.35"/>
    <row r="235" customFormat="1" x14ac:dyDescent="0.35"/>
    <row r="236" customFormat="1" x14ac:dyDescent="0.35"/>
    <row r="237" customFormat="1" x14ac:dyDescent="0.35"/>
    <row r="238" customFormat="1" x14ac:dyDescent="0.35"/>
    <row r="239" customFormat="1" x14ac:dyDescent="0.35"/>
    <row r="240" customFormat="1" x14ac:dyDescent="0.35"/>
    <row r="241" customFormat="1" x14ac:dyDescent="0.35"/>
    <row r="242" customFormat="1" x14ac:dyDescent="0.35"/>
    <row r="243" customFormat="1" x14ac:dyDescent="0.35"/>
    <row r="244" customFormat="1" x14ac:dyDescent="0.35"/>
    <row r="245" customFormat="1" x14ac:dyDescent="0.35"/>
    <row r="246" customFormat="1" x14ac:dyDescent="0.35"/>
    <row r="247" customFormat="1" x14ac:dyDescent="0.35"/>
    <row r="248" customFormat="1" x14ac:dyDescent="0.35"/>
    <row r="249" customFormat="1" x14ac:dyDescent="0.35"/>
    <row r="250" customFormat="1" x14ac:dyDescent="0.35"/>
    <row r="251" customFormat="1" x14ac:dyDescent="0.35"/>
    <row r="252" customFormat="1" x14ac:dyDescent="0.35"/>
    <row r="253" customFormat="1" x14ac:dyDescent="0.35"/>
    <row r="254" customFormat="1" x14ac:dyDescent="0.35"/>
    <row r="255" customFormat="1" x14ac:dyDescent="0.35"/>
    <row r="256" customFormat="1" x14ac:dyDescent="0.35"/>
    <row r="257" customFormat="1" x14ac:dyDescent="0.35"/>
    <row r="258" customFormat="1" x14ac:dyDescent="0.35"/>
    <row r="259" customFormat="1" x14ac:dyDescent="0.35"/>
    <row r="260" customFormat="1" x14ac:dyDescent="0.35"/>
    <row r="261" customFormat="1" x14ac:dyDescent="0.35"/>
    <row r="262" customFormat="1" x14ac:dyDescent="0.35"/>
    <row r="263" customFormat="1" x14ac:dyDescent="0.35"/>
    <row r="264" customFormat="1" x14ac:dyDescent="0.35"/>
    <row r="265" customFormat="1" x14ac:dyDescent="0.35"/>
    <row r="266" customFormat="1" x14ac:dyDescent="0.35"/>
    <row r="267" customFormat="1" x14ac:dyDescent="0.35"/>
    <row r="268" customFormat="1" x14ac:dyDescent="0.35"/>
    <row r="269" customFormat="1" x14ac:dyDescent="0.35"/>
    <row r="270" customFormat="1" x14ac:dyDescent="0.35"/>
    <row r="271" customFormat="1" x14ac:dyDescent="0.35"/>
    <row r="272" customFormat="1" x14ac:dyDescent="0.35"/>
    <row r="273" customFormat="1" x14ac:dyDescent="0.35"/>
    <row r="274" customFormat="1" x14ac:dyDescent="0.35"/>
    <row r="275" customFormat="1" x14ac:dyDescent="0.35"/>
    <row r="276" customFormat="1" x14ac:dyDescent="0.35"/>
    <row r="277" customFormat="1" x14ac:dyDescent="0.35"/>
    <row r="278" customFormat="1" x14ac:dyDescent="0.35"/>
    <row r="279" customFormat="1" x14ac:dyDescent="0.35"/>
    <row r="280" customFormat="1" x14ac:dyDescent="0.35"/>
    <row r="281" customFormat="1" x14ac:dyDescent="0.35"/>
    <row r="282" customFormat="1" x14ac:dyDescent="0.35"/>
    <row r="283" customFormat="1" x14ac:dyDescent="0.35"/>
    <row r="284" customFormat="1" x14ac:dyDescent="0.35"/>
    <row r="285" customFormat="1" x14ac:dyDescent="0.35"/>
    <row r="286" customFormat="1" x14ac:dyDescent="0.35"/>
    <row r="287" customFormat="1" x14ac:dyDescent="0.35"/>
    <row r="288" customFormat="1" x14ac:dyDescent="0.35"/>
    <row r="289" customFormat="1" x14ac:dyDescent="0.35"/>
    <row r="290" customFormat="1" x14ac:dyDescent="0.35"/>
    <row r="291" customFormat="1" x14ac:dyDescent="0.35"/>
    <row r="292" customFormat="1" x14ac:dyDescent="0.35"/>
    <row r="293" customFormat="1" x14ac:dyDescent="0.35"/>
    <row r="294" customFormat="1" x14ac:dyDescent="0.35"/>
    <row r="295" customFormat="1" x14ac:dyDescent="0.35"/>
    <row r="296" customFormat="1" x14ac:dyDescent="0.35"/>
    <row r="297" customFormat="1" x14ac:dyDescent="0.35"/>
    <row r="298" customFormat="1" x14ac:dyDescent="0.35"/>
    <row r="299" customFormat="1" x14ac:dyDescent="0.35"/>
    <row r="300" customFormat="1" x14ac:dyDescent="0.35"/>
    <row r="301" customFormat="1" x14ac:dyDescent="0.35"/>
    <row r="302" customFormat="1" x14ac:dyDescent="0.35"/>
    <row r="303" customFormat="1" x14ac:dyDescent="0.35"/>
    <row r="304" customFormat="1" x14ac:dyDescent="0.35"/>
    <row r="305" customFormat="1" x14ac:dyDescent="0.35"/>
    <row r="306" customFormat="1" x14ac:dyDescent="0.35"/>
    <row r="307" customFormat="1" x14ac:dyDescent="0.35"/>
    <row r="308" customFormat="1" x14ac:dyDescent="0.35"/>
    <row r="309" customFormat="1" x14ac:dyDescent="0.35"/>
    <row r="310" customFormat="1" x14ac:dyDescent="0.35"/>
    <row r="311" customFormat="1" x14ac:dyDescent="0.35"/>
    <row r="312" customFormat="1" x14ac:dyDescent="0.35"/>
    <row r="313" customFormat="1" x14ac:dyDescent="0.35"/>
    <row r="314" customFormat="1" x14ac:dyDescent="0.35"/>
    <row r="315" customFormat="1" x14ac:dyDescent="0.35"/>
    <row r="316" customFormat="1" x14ac:dyDescent="0.35"/>
    <row r="317" customFormat="1" x14ac:dyDescent="0.35"/>
    <row r="318" customFormat="1" x14ac:dyDescent="0.35"/>
    <row r="319" customFormat="1" x14ac:dyDescent="0.35"/>
    <row r="320" customFormat="1" x14ac:dyDescent="0.35"/>
    <row r="321" customFormat="1" x14ac:dyDescent="0.35"/>
    <row r="322" customFormat="1" x14ac:dyDescent="0.35"/>
    <row r="323" customFormat="1" x14ac:dyDescent="0.35"/>
    <row r="324" customFormat="1" x14ac:dyDescent="0.35"/>
    <row r="325" customFormat="1" x14ac:dyDescent="0.35"/>
    <row r="326" customFormat="1" x14ac:dyDescent="0.35"/>
    <row r="327" customFormat="1" x14ac:dyDescent="0.35"/>
    <row r="328" customFormat="1" x14ac:dyDescent="0.35"/>
    <row r="329" customFormat="1" x14ac:dyDescent="0.35"/>
    <row r="330" customFormat="1" x14ac:dyDescent="0.35"/>
    <row r="331" customFormat="1" x14ac:dyDescent="0.35"/>
    <row r="332" customFormat="1" x14ac:dyDescent="0.35"/>
    <row r="333" customFormat="1" x14ac:dyDescent="0.35"/>
    <row r="334" customFormat="1" x14ac:dyDescent="0.35"/>
    <row r="335" customFormat="1" x14ac:dyDescent="0.35"/>
    <row r="336" customFormat="1" x14ac:dyDescent="0.35"/>
    <row r="337" customFormat="1" x14ac:dyDescent="0.35"/>
    <row r="338" customFormat="1" x14ac:dyDescent="0.35"/>
    <row r="339" customFormat="1" x14ac:dyDescent="0.35"/>
    <row r="340" customFormat="1" x14ac:dyDescent="0.35"/>
    <row r="341" customFormat="1" x14ac:dyDescent="0.35"/>
    <row r="342" customFormat="1" x14ac:dyDescent="0.35"/>
    <row r="343" customFormat="1" x14ac:dyDescent="0.35"/>
    <row r="344" customFormat="1" x14ac:dyDescent="0.35"/>
    <row r="345" customFormat="1" x14ac:dyDescent="0.35"/>
    <row r="346" customFormat="1" x14ac:dyDescent="0.35"/>
    <row r="347" customFormat="1" x14ac:dyDescent="0.35"/>
    <row r="348" customFormat="1" x14ac:dyDescent="0.35"/>
    <row r="349" customFormat="1" x14ac:dyDescent="0.35"/>
    <row r="350" customFormat="1" x14ac:dyDescent="0.35"/>
    <row r="351" customFormat="1" x14ac:dyDescent="0.35"/>
    <row r="352" customFormat="1" x14ac:dyDescent="0.35"/>
    <row r="353" customFormat="1" x14ac:dyDescent="0.35"/>
    <row r="354" customFormat="1" x14ac:dyDescent="0.35"/>
    <row r="355" customFormat="1" x14ac:dyDescent="0.35"/>
    <row r="356" customFormat="1" x14ac:dyDescent="0.35"/>
    <row r="357" customFormat="1" x14ac:dyDescent="0.35"/>
    <row r="358" customFormat="1" x14ac:dyDescent="0.35"/>
    <row r="359" customFormat="1" x14ac:dyDescent="0.35"/>
    <row r="360" customFormat="1" x14ac:dyDescent="0.35"/>
    <row r="361" customFormat="1" x14ac:dyDescent="0.35"/>
    <row r="362" customFormat="1" x14ac:dyDescent="0.35"/>
    <row r="363" customFormat="1" x14ac:dyDescent="0.35"/>
    <row r="364" customFormat="1" x14ac:dyDescent="0.35"/>
    <row r="365" customFormat="1" x14ac:dyDescent="0.35"/>
    <row r="366" customFormat="1" x14ac:dyDescent="0.35"/>
    <row r="367" customFormat="1" x14ac:dyDescent="0.35"/>
    <row r="368" customFormat="1" x14ac:dyDescent="0.35"/>
    <row r="369" customFormat="1" x14ac:dyDescent="0.35"/>
    <row r="370" customFormat="1" x14ac:dyDescent="0.35"/>
    <row r="371" customFormat="1" x14ac:dyDescent="0.35"/>
    <row r="372" customFormat="1" x14ac:dyDescent="0.35"/>
    <row r="373" customFormat="1" x14ac:dyDescent="0.35"/>
    <row r="374" customFormat="1" x14ac:dyDescent="0.35"/>
    <row r="375" customFormat="1" x14ac:dyDescent="0.35"/>
    <row r="376" customFormat="1" x14ac:dyDescent="0.35"/>
    <row r="377" customFormat="1" x14ac:dyDescent="0.35"/>
    <row r="378" customFormat="1" x14ac:dyDescent="0.35"/>
    <row r="379" customFormat="1" x14ac:dyDescent="0.35"/>
    <row r="380" customFormat="1" x14ac:dyDescent="0.35"/>
    <row r="381" customFormat="1" x14ac:dyDescent="0.35"/>
    <row r="382" customFormat="1" x14ac:dyDescent="0.35"/>
    <row r="383" customFormat="1" x14ac:dyDescent="0.35"/>
    <row r="384" customFormat="1" x14ac:dyDescent="0.35"/>
    <row r="385" customFormat="1" x14ac:dyDescent="0.35"/>
    <row r="386" customFormat="1" x14ac:dyDescent="0.35"/>
    <row r="387" customFormat="1" x14ac:dyDescent="0.35"/>
    <row r="388" customFormat="1" x14ac:dyDescent="0.35"/>
    <row r="389" customFormat="1" x14ac:dyDescent="0.35"/>
    <row r="390" customFormat="1" x14ac:dyDescent="0.35"/>
    <row r="391" customFormat="1" x14ac:dyDescent="0.35"/>
    <row r="392" customFormat="1" x14ac:dyDescent="0.35"/>
    <row r="393" customFormat="1" x14ac:dyDescent="0.35"/>
    <row r="394" customFormat="1" x14ac:dyDescent="0.35"/>
    <row r="395" customFormat="1" x14ac:dyDescent="0.35"/>
    <row r="396" customFormat="1" x14ac:dyDescent="0.35"/>
    <row r="397" customFormat="1" x14ac:dyDescent="0.35"/>
    <row r="398" customFormat="1" x14ac:dyDescent="0.35"/>
    <row r="399" customFormat="1" x14ac:dyDescent="0.35"/>
    <row r="400" customFormat="1" x14ac:dyDescent="0.35"/>
    <row r="401" customFormat="1" x14ac:dyDescent="0.35"/>
    <row r="402" customFormat="1" x14ac:dyDescent="0.35"/>
    <row r="403" customFormat="1" x14ac:dyDescent="0.35"/>
    <row r="404" customFormat="1" x14ac:dyDescent="0.35"/>
    <row r="405" customFormat="1" x14ac:dyDescent="0.35"/>
    <row r="406" customFormat="1" x14ac:dyDescent="0.35"/>
    <row r="407" customFormat="1" x14ac:dyDescent="0.35"/>
    <row r="408" customFormat="1" x14ac:dyDescent="0.35"/>
    <row r="409" customFormat="1" x14ac:dyDescent="0.35"/>
    <row r="410" customFormat="1" x14ac:dyDescent="0.35"/>
    <row r="411" customFormat="1" x14ac:dyDescent="0.35"/>
    <row r="412" customFormat="1" x14ac:dyDescent="0.35"/>
    <row r="413" customFormat="1" x14ac:dyDescent="0.35"/>
    <row r="414" customFormat="1" x14ac:dyDescent="0.35"/>
    <row r="415" customFormat="1" x14ac:dyDescent="0.35"/>
    <row r="416" customFormat="1" x14ac:dyDescent="0.35"/>
    <row r="417" customFormat="1" x14ac:dyDescent="0.35"/>
    <row r="418" customFormat="1" x14ac:dyDescent="0.35"/>
    <row r="419" customFormat="1" x14ac:dyDescent="0.35"/>
    <row r="420" customFormat="1" x14ac:dyDescent="0.35"/>
    <row r="421" customFormat="1" x14ac:dyDescent="0.35"/>
    <row r="422" customFormat="1" x14ac:dyDescent="0.35"/>
    <row r="423" customFormat="1" x14ac:dyDescent="0.35"/>
    <row r="424" customFormat="1" x14ac:dyDescent="0.35"/>
    <row r="425" customFormat="1" x14ac:dyDescent="0.35"/>
    <row r="426" customFormat="1" x14ac:dyDescent="0.35"/>
    <row r="427" customFormat="1" x14ac:dyDescent="0.35"/>
    <row r="428" customFormat="1" x14ac:dyDescent="0.35"/>
    <row r="429" customFormat="1" x14ac:dyDescent="0.35"/>
    <row r="430" customFormat="1" x14ac:dyDescent="0.35"/>
    <row r="431" customFormat="1" x14ac:dyDescent="0.35"/>
    <row r="432" customFormat="1" x14ac:dyDescent="0.35"/>
    <row r="433" customFormat="1" x14ac:dyDescent="0.35"/>
    <row r="434" customFormat="1" x14ac:dyDescent="0.35"/>
    <row r="435" customFormat="1" x14ac:dyDescent="0.35"/>
    <row r="436" customFormat="1" x14ac:dyDescent="0.35"/>
    <row r="437" customFormat="1" x14ac:dyDescent="0.35"/>
    <row r="438" customFormat="1" x14ac:dyDescent="0.35"/>
    <row r="439" customFormat="1" x14ac:dyDescent="0.35"/>
    <row r="440" customFormat="1" x14ac:dyDescent="0.35"/>
    <row r="441" customFormat="1" x14ac:dyDescent="0.35"/>
    <row r="442" customFormat="1" x14ac:dyDescent="0.35"/>
    <row r="443" customFormat="1" x14ac:dyDescent="0.35"/>
    <row r="444" customFormat="1" x14ac:dyDescent="0.35"/>
    <row r="445" customFormat="1" x14ac:dyDescent="0.35"/>
    <row r="446" customFormat="1" x14ac:dyDescent="0.35"/>
    <row r="447" customFormat="1" x14ac:dyDescent="0.35"/>
    <row r="448" customFormat="1" x14ac:dyDescent="0.35"/>
    <row r="449" customFormat="1" x14ac:dyDescent="0.35"/>
    <row r="450" customFormat="1" x14ac:dyDescent="0.35"/>
    <row r="451" customFormat="1" x14ac:dyDescent="0.35"/>
    <row r="452" customFormat="1" x14ac:dyDescent="0.35"/>
    <row r="453" customFormat="1" x14ac:dyDescent="0.35"/>
    <row r="454" customFormat="1" x14ac:dyDescent="0.35"/>
    <row r="455" customFormat="1" x14ac:dyDescent="0.35"/>
    <row r="456" customFormat="1" x14ac:dyDescent="0.35"/>
    <row r="457" customFormat="1" x14ac:dyDescent="0.35"/>
    <row r="458" customFormat="1" x14ac:dyDescent="0.35"/>
    <row r="459" customFormat="1" x14ac:dyDescent="0.35"/>
    <row r="460" customFormat="1" x14ac:dyDescent="0.35"/>
    <row r="461" customFormat="1" x14ac:dyDescent="0.35"/>
    <row r="462" customFormat="1" x14ac:dyDescent="0.35"/>
    <row r="463" customFormat="1" x14ac:dyDescent="0.35"/>
    <row r="464" customFormat="1" x14ac:dyDescent="0.35"/>
    <row r="465" customFormat="1" x14ac:dyDescent="0.35"/>
    <row r="466" customFormat="1" x14ac:dyDescent="0.35"/>
    <row r="467" customFormat="1" x14ac:dyDescent="0.35"/>
    <row r="468" customFormat="1" x14ac:dyDescent="0.35"/>
    <row r="469" customFormat="1" x14ac:dyDescent="0.35"/>
    <row r="470" customFormat="1" x14ac:dyDescent="0.35"/>
    <row r="471" customFormat="1" x14ac:dyDescent="0.35"/>
    <row r="472" customFormat="1" x14ac:dyDescent="0.35"/>
    <row r="473" customFormat="1" x14ac:dyDescent="0.35"/>
    <row r="474" customFormat="1" x14ac:dyDescent="0.35"/>
    <row r="475" customFormat="1" x14ac:dyDescent="0.35"/>
    <row r="476" customFormat="1" x14ac:dyDescent="0.35"/>
    <row r="477" customFormat="1" x14ac:dyDescent="0.35"/>
    <row r="478" customFormat="1" x14ac:dyDescent="0.35"/>
    <row r="479" customFormat="1" x14ac:dyDescent="0.35"/>
    <row r="480" customFormat="1" x14ac:dyDescent="0.35"/>
    <row r="481" customFormat="1" x14ac:dyDescent="0.35"/>
    <row r="482" customFormat="1" x14ac:dyDescent="0.35"/>
    <row r="483" customFormat="1" x14ac:dyDescent="0.35"/>
    <row r="484" customFormat="1" x14ac:dyDescent="0.35"/>
    <row r="485" customFormat="1" x14ac:dyDescent="0.35"/>
    <row r="486" customFormat="1" x14ac:dyDescent="0.35"/>
    <row r="487" customFormat="1" x14ac:dyDescent="0.35"/>
    <row r="488" customFormat="1" x14ac:dyDescent="0.35"/>
    <row r="489" customFormat="1" x14ac:dyDescent="0.35"/>
    <row r="490" customFormat="1" x14ac:dyDescent="0.35"/>
    <row r="491" customFormat="1" x14ac:dyDescent="0.35"/>
    <row r="492" customFormat="1" x14ac:dyDescent="0.35"/>
    <row r="493" customFormat="1" x14ac:dyDescent="0.35"/>
    <row r="494" customFormat="1" x14ac:dyDescent="0.35"/>
    <row r="495" customFormat="1" x14ac:dyDescent="0.35"/>
    <row r="496" customFormat="1" x14ac:dyDescent="0.35"/>
    <row r="497" customFormat="1" x14ac:dyDescent="0.35"/>
    <row r="498" customFormat="1" x14ac:dyDescent="0.35"/>
    <row r="499" customFormat="1" x14ac:dyDescent="0.35"/>
    <row r="500" customFormat="1" x14ac:dyDescent="0.35"/>
    <row r="501" customFormat="1" x14ac:dyDescent="0.35"/>
    <row r="502" customFormat="1" x14ac:dyDescent="0.35"/>
    <row r="503" customFormat="1" x14ac:dyDescent="0.35"/>
    <row r="504" customFormat="1" x14ac:dyDescent="0.35"/>
    <row r="505" customFormat="1" x14ac:dyDescent="0.35"/>
    <row r="506" customFormat="1" x14ac:dyDescent="0.35"/>
    <row r="507" customFormat="1" x14ac:dyDescent="0.35"/>
    <row r="508" customFormat="1" x14ac:dyDescent="0.35"/>
    <row r="509" customFormat="1" x14ac:dyDescent="0.35"/>
    <row r="510" customFormat="1" x14ac:dyDescent="0.35"/>
    <row r="511" customFormat="1" x14ac:dyDescent="0.35"/>
    <row r="512" customFormat="1" x14ac:dyDescent="0.35"/>
    <row r="513" customFormat="1" x14ac:dyDescent="0.35"/>
    <row r="514" customFormat="1" x14ac:dyDescent="0.35"/>
    <row r="515" customFormat="1" x14ac:dyDescent="0.35"/>
    <row r="516" customFormat="1" x14ac:dyDescent="0.35"/>
    <row r="517" customFormat="1" x14ac:dyDescent="0.35"/>
    <row r="518" customFormat="1" x14ac:dyDescent="0.35"/>
    <row r="519" customFormat="1" x14ac:dyDescent="0.35"/>
    <row r="520" customFormat="1" x14ac:dyDescent="0.35"/>
    <row r="521" customFormat="1" x14ac:dyDescent="0.35"/>
    <row r="522" customFormat="1" x14ac:dyDescent="0.35"/>
    <row r="523" customFormat="1" x14ac:dyDescent="0.35"/>
    <row r="524" customFormat="1" x14ac:dyDescent="0.35"/>
    <row r="525" customFormat="1" x14ac:dyDescent="0.35"/>
    <row r="526" customFormat="1" x14ac:dyDescent="0.35"/>
    <row r="527" customFormat="1" x14ac:dyDescent="0.35"/>
    <row r="528" customFormat="1" x14ac:dyDescent="0.35"/>
    <row r="529" customFormat="1" x14ac:dyDescent="0.35"/>
    <row r="530" customFormat="1" x14ac:dyDescent="0.35"/>
    <row r="531" customFormat="1" x14ac:dyDescent="0.35"/>
    <row r="532" customFormat="1" x14ac:dyDescent="0.35"/>
    <row r="533" customFormat="1" x14ac:dyDescent="0.35"/>
    <row r="534" customFormat="1" x14ac:dyDescent="0.35"/>
    <row r="535" customFormat="1" x14ac:dyDescent="0.35"/>
    <row r="536" customFormat="1" x14ac:dyDescent="0.35"/>
    <row r="537" customFormat="1" x14ac:dyDescent="0.35"/>
    <row r="538" customFormat="1" x14ac:dyDescent="0.35"/>
    <row r="539" customFormat="1" x14ac:dyDescent="0.35"/>
    <row r="540" customFormat="1" x14ac:dyDescent="0.35"/>
    <row r="541" customFormat="1" x14ac:dyDescent="0.35"/>
    <row r="542" customFormat="1" x14ac:dyDescent="0.35"/>
    <row r="543" customFormat="1" x14ac:dyDescent="0.35"/>
    <row r="544" customFormat="1" x14ac:dyDescent="0.35"/>
    <row r="545" customFormat="1" x14ac:dyDescent="0.35"/>
    <row r="546" customFormat="1" x14ac:dyDescent="0.35"/>
    <row r="547" customFormat="1" x14ac:dyDescent="0.35"/>
    <row r="548" customFormat="1" x14ac:dyDescent="0.35"/>
    <row r="549" customFormat="1" x14ac:dyDescent="0.35"/>
    <row r="550" customFormat="1" x14ac:dyDescent="0.35"/>
    <row r="551" customFormat="1" x14ac:dyDescent="0.35"/>
    <row r="552" customFormat="1" x14ac:dyDescent="0.35"/>
    <row r="553" customFormat="1" x14ac:dyDescent="0.35"/>
    <row r="554" customFormat="1" x14ac:dyDescent="0.35"/>
    <row r="555" customFormat="1" x14ac:dyDescent="0.35"/>
    <row r="556" customFormat="1" x14ac:dyDescent="0.35"/>
    <row r="557" customFormat="1" x14ac:dyDescent="0.35"/>
    <row r="558" customFormat="1" x14ac:dyDescent="0.35"/>
    <row r="559" customFormat="1" x14ac:dyDescent="0.35"/>
    <row r="560" customFormat="1" x14ac:dyDescent="0.35"/>
    <row r="561" customFormat="1" x14ac:dyDescent="0.35"/>
    <row r="562" customFormat="1" x14ac:dyDescent="0.35"/>
    <row r="563" customFormat="1" x14ac:dyDescent="0.35"/>
    <row r="564" customFormat="1" x14ac:dyDescent="0.35"/>
    <row r="565" customFormat="1" x14ac:dyDescent="0.35"/>
    <row r="566" customFormat="1" x14ac:dyDescent="0.35"/>
    <row r="567" customFormat="1" x14ac:dyDescent="0.35"/>
    <row r="568" customFormat="1" x14ac:dyDescent="0.35"/>
    <row r="569" customFormat="1" x14ac:dyDescent="0.35"/>
    <row r="570" customFormat="1" x14ac:dyDescent="0.35"/>
    <row r="571" customFormat="1" x14ac:dyDescent="0.35"/>
    <row r="572" customFormat="1" x14ac:dyDescent="0.35"/>
    <row r="573" customFormat="1" x14ac:dyDescent="0.35"/>
    <row r="574" customFormat="1" x14ac:dyDescent="0.35"/>
    <row r="575" customFormat="1" x14ac:dyDescent="0.35"/>
    <row r="576" customFormat="1" x14ac:dyDescent="0.35"/>
    <row r="577" customFormat="1" x14ac:dyDescent="0.35"/>
    <row r="578" customFormat="1" x14ac:dyDescent="0.35"/>
    <row r="579" customFormat="1" x14ac:dyDescent="0.35"/>
    <row r="580" customFormat="1" x14ac:dyDescent="0.35"/>
    <row r="581" customFormat="1" x14ac:dyDescent="0.35"/>
    <row r="582" customFormat="1" x14ac:dyDescent="0.35"/>
    <row r="583" customFormat="1" x14ac:dyDescent="0.35"/>
    <row r="584" customFormat="1" x14ac:dyDescent="0.35"/>
    <row r="585" customFormat="1" x14ac:dyDescent="0.35"/>
    <row r="586" customFormat="1" x14ac:dyDescent="0.35"/>
    <row r="587" customFormat="1" x14ac:dyDescent="0.35"/>
    <row r="588" customFormat="1" x14ac:dyDescent="0.35"/>
    <row r="589" customFormat="1" x14ac:dyDescent="0.35"/>
    <row r="590" customFormat="1" x14ac:dyDescent="0.35"/>
    <row r="591" customFormat="1" x14ac:dyDescent="0.35"/>
    <row r="592" customFormat="1" x14ac:dyDescent="0.35"/>
    <row r="593" customFormat="1" x14ac:dyDescent="0.35"/>
    <row r="594" customFormat="1" x14ac:dyDescent="0.35"/>
    <row r="595" customFormat="1" x14ac:dyDescent="0.35"/>
    <row r="596" customFormat="1" x14ac:dyDescent="0.35"/>
    <row r="597" customFormat="1" x14ac:dyDescent="0.35"/>
  </sheetData>
  <sortState xmlns:xlrd2="http://schemas.microsoft.com/office/spreadsheetml/2017/richdata2" ref="A2:J11">
    <sortCondition ref="F2:F11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All</vt:lpstr>
      <vt:lpstr>Processing Time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Mohammad Saadatseresht</cp:lastModifiedBy>
  <dcterms:created xsi:type="dcterms:W3CDTF">2022-07-18T14:07:19Z</dcterms:created>
  <dcterms:modified xsi:type="dcterms:W3CDTF">2026-03-09T01:33:14Z</dcterms:modified>
</cp:coreProperties>
</file>