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D:\science\文献计量\05 submit\PLFS\02_返修\"/>
    </mc:Choice>
  </mc:AlternateContent>
  <xr:revisionPtr revIDLastSave="0" documentId="13_ncr:1_{20DB6C68-FB99-4753-94AA-FB6F22A8676B}" xr6:coauthVersionLast="47" xr6:coauthVersionMax="47" xr10:uidLastSave="{00000000-0000-0000-0000-000000000000}"/>
  <bookViews>
    <workbookView xWindow="-110" yWindow="-110" windowWidth="19420" windowHeight="11500" tabRatio="720" xr2:uid="{00000000-000D-0000-FFFF-FFFF00000000}"/>
  </bookViews>
  <sheets>
    <sheet name="Table S1" sheetId="1" r:id="rId1"/>
    <sheet name="Table S2" sheetId="2" r:id="rId2"/>
    <sheet name="Table S3" sheetId="3" r:id="rId3"/>
    <sheet name="Table S4" sheetId="4" r:id="rId4"/>
    <sheet name="Table S5" sheetId="5" r:id="rId5"/>
    <sheet name="Table S6" sheetId="9" r:id="rId6"/>
    <sheet name="Table S7" sheetId="8" r:id="rId7"/>
  </sheets>
  <definedNames>
    <definedName name="_xlnm._FilterDatabase" localSheetId="2" hidden="1">'Table S3'!$A$2:$I$22</definedName>
    <definedName name="_xlnm._FilterDatabase" localSheetId="4" hidden="1">'Table S5'!$B$2:$J$233</definedName>
    <definedName name="_xlnm._FilterDatabase" localSheetId="6" hidden="1">'Table S7'!$A$2:$C$22</definedName>
    <definedName name="OLE_LINK2" localSheetId="3">'Table S4'!$A$24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798" i="1" l="1"/>
  <c r="K797" i="1"/>
  <c r="K790" i="1"/>
  <c r="K789" i="1"/>
  <c r="K787" i="1"/>
  <c r="K778" i="1"/>
  <c r="K776" i="1"/>
  <c r="K775" i="1"/>
  <c r="K774" i="1"/>
  <c r="K772" i="1"/>
  <c r="K771" i="1"/>
  <c r="K769" i="1"/>
  <c r="K768" i="1"/>
  <c r="K767" i="1"/>
  <c r="K766" i="1"/>
  <c r="K765" i="1"/>
  <c r="K764" i="1"/>
  <c r="K763" i="1"/>
  <c r="K761" i="1"/>
  <c r="K760" i="1"/>
  <c r="K759" i="1"/>
  <c r="K758" i="1"/>
  <c r="K757" i="1"/>
  <c r="K756" i="1"/>
  <c r="K755" i="1"/>
  <c r="K754" i="1"/>
  <c r="K753" i="1"/>
  <c r="K752" i="1"/>
  <c r="K751" i="1"/>
  <c r="K750" i="1"/>
  <c r="K749" i="1"/>
  <c r="K748" i="1"/>
  <c r="K747" i="1"/>
  <c r="K746" i="1"/>
  <c r="K745" i="1"/>
  <c r="K744" i="1"/>
  <c r="K743" i="1"/>
  <c r="K742" i="1"/>
  <c r="K741" i="1"/>
  <c r="K739" i="1"/>
  <c r="K738" i="1"/>
  <c r="K737" i="1"/>
  <c r="K736" i="1"/>
  <c r="K735" i="1"/>
  <c r="K734" i="1"/>
  <c r="K733" i="1"/>
  <c r="K732" i="1"/>
  <c r="K731" i="1"/>
  <c r="K730" i="1"/>
  <c r="K729" i="1"/>
  <c r="K728" i="1"/>
  <c r="K727" i="1"/>
  <c r="K726" i="1"/>
  <c r="K724" i="1"/>
  <c r="K723" i="1"/>
  <c r="K722" i="1"/>
  <c r="K721" i="1"/>
  <c r="K720" i="1"/>
  <c r="K719" i="1"/>
  <c r="K718"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1" i="1"/>
  <c r="K660" i="1"/>
  <c r="K659" i="1"/>
  <c r="K658" i="1"/>
  <c r="K657" i="1"/>
  <c r="K656" i="1"/>
  <c r="K655" i="1"/>
  <c r="K653" i="1"/>
  <c r="K652" i="1"/>
  <c r="K651" i="1"/>
  <c r="K650" i="1"/>
  <c r="K649" i="1"/>
  <c r="K648" i="1"/>
  <c r="K646" i="1"/>
  <c r="K645" i="1"/>
  <c r="K644" i="1"/>
  <c r="K643" i="1"/>
  <c r="K642" i="1"/>
  <c r="K641" i="1"/>
  <c r="K640" i="1"/>
  <c r="K639" i="1"/>
  <c r="K638" i="1"/>
  <c r="K637" i="1"/>
  <c r="K636" i="1"/>
  <c r="K635" i="1"/>
  <c r="K634" i="1"/>
  <c r="K633" i="1"/>
  <c r="K632" i="1"/>
  <c r="K631" i="1"/>
  <c r="K630" i="1"/>
  <c r="K629" i="1"/>
  <c r="K628" i="1"/>
  <c r="K626" i="1"/>
  <c r="K625" i="1"/>
  <c r="K624" i="1"/>
  <c r="K623" i="1"/>
  <c r="K622" i="1"/>
  <c r="K621" i="1"/>
  <c r="K620" i="1"/>
  <c r="K618" i="1"/>
  <c r="K617" i="1"/>
  <c r="K616" i="1"/>
  <c r="K615" i="1"/>
  <c r="K613" i="1"/>
  <c r="K612" i="1"/>
  <c r="K611" i="1"/>
  <c r="K609" i="1"/>
  <c r="K608" i="1"/>
  <c r="K607" i="1"/>
  <c r="K606" i="1"/>
  <c r="K605" i="1"/>
  <c r="K604" i="1"/>
  <c r="K603" i="1"/>
  <c r="K602" i="1"/>
  <c r="K601" i="1"/>
  <c r="K600" i="1"/>
  <c r="K599" i="1"/>
  <c r="K598" i="1"/>
  <c r="K597" i="1"/>
  <c r="K596" i="1"/>
  <c r="K595" i="1"/>
  <c r="K594" i="1"/>
  <c r="K593" i="1"/>
  <c r="K592" i="1"/>
  <c r="K591" i="1"/>
  <c r="K590" i="1"/>
  <c r="K589" i="1"/>
  <c r="K588" i="1"/>
  <c r="K587" i="1"/>
  <c r="K586" i="1"/>
  <c r="K584" i="1"/>
  <c r="K583" i="1"/>
  <c r="K582" i="1"/>
  <c r="K581" i="1"/>
  <c r="K580" i="1"/>
  <c r="K579" i="1"/>
  <c r="K578" i="1"/>
  <c r="K577"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7" i="1"/>
  <c r="K526" i="1"/>
  <c r="K525" i="1"/>
  <c r="K524" i="1"/>
  <c r="K523" i="1"/>
  <c r="K521" i="1"/>
  <c r="K520" i="1"/>
  <c r="K519" i="1"/>
  <c r="K518" i="1"/>
  <c r="K517" i="1"/>
  <c r="K515" i="1"/>
  <c r="K514" i="1"/>
  <c r="K513" i="1"/>
  <c r="K512" i="1"/>
  <c r="K511" i="1"/>
  <c r="K510" i="1"/>
  <c r="K509" i="1"/>
  <c r="K508" i="1"/>
  <c r="K507" i="1"/>
  <c r="K506" i="1"/>
  <c r="K505" i="1"/>
  <c r="K504" i="1"/>
  <c r="K503" i="1"/>
  <c r="K502" i="1"/>
  <c r="K501" i="1"/>
  <c r="K500" i="1"/>
  <c r="K499" i="1"/>
  <c r="K498" i="1"/>
  <c r="K497" i="1"/>
  <c r="K496" i="1"/>
  <c r="K495" i="1"/>
  <c r="K494" i="1"/>
  <c r="K493" i="1"/>
  <c r="K491" i="1"/>
  <c r="K490" i="1"/>
  <c r="K489" i="1"/>
  <c r="K488" i="1"/>
  <c r="K486" i="1"/>
  <c r="K485" i="1"/>
  <c r="K484" i="1"/>
  <c r="K483" i="1"/>
  <c r="K482" i="1"/>
  <c r="K480" i="1"/>
  <c r="K479" i="1"/>
  <c r="K478" i="1"/>
  <c r="K477" i="1"/>
  <c r="K476" i="1"/>
  <c r="K475" i="1"/>
  <c r="K474" i="1"/>
  <c r="K473" i="1"/>
  <c r="K472" i="1"/>
  <c r="K471" i="1"/>
  <c r="K470" i="1"/>
  <c r="K469"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7" i="1"/>
  <c r="K436" i="1"/>
  <c r="K435" i="1"/>
  <c r="K434" i="1"/>
  <c r="K433" i="1"/>
  <c r="K432" i="1"/>
  <c r="K431" i="1"/>
  <c r="K430" i="1"/>
  <c r="K429" i="1"/>
  <c r="K428" i="1"/>
  <c r="K427" i="1"/>
  <c r="K426" i="1"/>
  <c r="K424" i="1"/>
  <c r="K423" i="1"/>
  <c r="K422" i="1"/>
  <c r="K421" i="1"/>
  <c r="K420" i="1"/>
  <c r="K419" i="1"/>
  <c r="K417" i="1"/>
  <c r="K416" i="1"/>
  <c r="K415"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4" i="1"/>
  <c r="K383" i="1"/>
  <c r="K382" i="1"/>
  <c r="K381" i="1"/>
  <c r="K380" i="1"/>
  <c r="K379" i="1"/>
  <c r="K378" i="1"/>
  <c r="K377" i="1"/>
  <c r="K376" i="1"/>
  <c r="K375" i="1"/>
  <c r="K374" i="1"/>
  <c r="K373" i="1"/>
  <c r="K372" i="1"/>
  <c r="K371" i="1"/>
  <c r="K370" i="1"/>
  <c r="K369" i="1"/>
  <c r="K368" i="1"/>
  <c r="K367" i="1"/>
  <c r="K365" i="1"/>
  <c r="K364" i="1"/>
  <c r="K363" i="1"/>
  <c r="K362" i="1"/>
  <c r="K361"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2" i="1"/>
  <c r="K201" i="1"/>
  <c r="K200"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59" i="1"/>
  <c r="K158" i="1"/>
  <c r="K157" i="1"/>
  <c r="K156" i="1"/>
  <c r="K155" i="1"/>
  <c r="K154" i="1"/>
  <c r="K152" i="1"/>
  <c r="K151" i="1"/>
  <c r="K150" i="1"/>
  <c r="K149" i="1"/>
  <c r="K148" i="1"/>
  <c r="K147" i="1"/>
  <c r="K146" i="1"/>
  <c r="K145" i="1"/>
  <c r="K144" i="1"/>
  <c r="K143" i="1"/>
  <c r="K142" i="1"/>
  <c r="K141" i="1"/>
  <c r="K140" i="1"/>
  <c r="K139" i="1"/>
  <c r="K138" i="1"/>
  <c r="K137"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7" i="1"/>
  <c r="K76" i="1"/>
  <c r="K75" i="1"/>
  <c r="K74" i="1"/>
  <c r="K72" i="1"/>
  <c r="K71" i="1"/>
  <c r="K70" i="1"/>
  <c r="K69" i="1"/>
  <c r="K68" i="1"/>
  <c r="K67" i="1"/>
  <c r="K66" i="1"/>
  <c r="K65" i="1"/>
  <c r="K64" i="1"/>
  <c r="K63" i="1"/>
  <c r="K62" i="1"/>
  <c r="K61" i="1"/>
  <c r="K60" i="1"/>
  <c r="K59" i="1"/>
  <c r="K58" i="1"/>
  <c r="K57" i="1"/>
  <c r="K56" i="1"/>
  <c r="K54" i="1"/>
  <c r="K53" i="1"/>
  <c r="K52" i="1"/>
  <c r="K51" i="1"/>
  <c r="K50" i="1"/>
  <c r="K49" i="1"/>
  <c r="K48" i="1"/>
  <c r="K47" i="1"/>
  <c r="K46" i="1"/>
  <c r="K45" i="1"/>
  <c r="K44" i="1"/>
  <c r="K43" i="1"/>
  <c r="K42" i="1"/>
  <c r="K41" i="1"/>
  <c r="K40" i="1"/>
  <c r="K39" i="1"/>
  <c r="K38" i="1"/>
  <c r="K37" i="1"/>
  <c r="K36" i="1"/>
  <c r="K35" i="1"/>
  <c r="K34" i="1"/>
  <c r="K33" i="1"/>
  <c r="K32" i="1"/>
  <c r="K30" i="1"/>
  <c r="K29" i="1"/>
  <c r="K28" i="1"/>
  <c r="K27" i="1"/>
  <c r="K26" i="1"/>
  <c r="K25" i="1"/>
  <c r="K24" i="1"/>
  <c r="K23" i="1"/>
  <c r="K22" i="1"/>
  <c r="K21" i="1"/>
  <c r="K20" i="1"/>
  <c r="K18" i="1"/>
  <c r="K17" i="1"/>
  <c r="K16" i="1"/>
  <c r="K15" i="1"/>
  <c r="K14" i="1"/>
  <c r="K13" i="1"/>
  <c r="K12" i="1"/>
  <c r="K11" i="1"/>
  <c r="K10" i="1"/>
  <c r="K9" i="1"/>
  <c r="K8" i="1"/>
  <c r="K7" i="1"/>
  <c r="K6" i="1"/>
  <c r="K5" i="1"/>
  <c r="K4" i="1"/>
  <c r="K3" i="1"/>
</calcChain>
</file>

<file path=xl/sharedStrings.xml><?xml version="1.0" encoding="utf-8"?>
<sst xmlns="http://schemas.openxmlformats.org/spreadsheetml/2006/main" count="7489" uniqueCount="5724">
  <si>
    <t>ID</t>
    <phoneticPr fontId="1" type="noConversion"/>
  </si>
  <si>
    <t>Article Title</t>
    <phoneticPr fontId="1" type="noConversion"/>
  </si>
  <si>
    <t>Abstract</t>
  </si>
  <si>
    <t>Authors</t>
  </si>
  <si>
    <t>Author Full Names</t>
    <phoneticPr fontId="1" type="noConversion"/>
  </si>
  <si>
    <t>Source Title</t>
  </si>
  <si>
    <t>Author Keywords</t>
  </si>
  <si>
    <t>Affiliations</t>
  </si>
  <si>
    <t>Publication Year</t>
  </si>
  <si>
    <t>DOI</t>
  </si>
  <si>
    <t>DOI Link</t>
  </si>
  <si>
    <t>Research Areas</t>
  </si>
  <si>
    <t>Fingerprints are recognized as one of the most reliable biometric features in forensic science. High-quality fingerprint imaging facilitates the extraction of essential personal information during examination and analysis. Here, we utilized the transfer mechanism between precursors and carbon dots (CDs) to synthesize wavelength-tunable fluorescent nanoparticles for developing latent fingerprints (LFPs). Experimental and theoretical results revealed that the precise design of the heteroatom-doped structure of carbon sources enabled the sequential introduction of heteroatoms to CDs, from oxygen alone, to bromine, chlorine, and finally nitrogen, which induced a gradual reduction of energy level gaps, thereby realizing adjustable fluorescence from green to red (538-612 nm). By combining CDs with diatomite, the resulting composite powders, available as multicolor fluorescence and daylight developers, demonstrated high sensitivity and selectivity for detecting both fresh and aging LFPs. Using a typical powdering method with CDs/diatomite stored for 30 days, level 1-3 fingerprint details were visualized with high contrast, and diversified latent imprints deposited on various substrates, including knuckle prints, palmprints, and footprints, were clearly developed. Furthermore, the developed multicolor enhancement technique ensured high-resolution details and overcame the challenges of poorly developed fingerprints. Thus, the proposed multimode framework establishes a viable platform for practical imprint imaging.</t>
  </si>
  <si>
    <t>Wang, JJ; Lv, XS; Li, DW; Zhang, JH; Gao, ZJ; Han, JK</t>
  </si>
  <si>
    <t>Wang, Jiujiang; Lv, Xiaosen; Li, Dawu; Zhang, Jianghua; Gao, Zijian; Han, Jinke</t>
  </si>
  <si>
    <t>ANALYTICAL CHEMISTRY</t>
  </si>
  <si>
    <t/>
  </si>
  <si>
    <t>Criminal Investigation Police University of China; Criminal Investigation Police University of China; Hong Kong University of Science &amp; Technology; Boston University</t>
  </si>
  <si>
    <t>10.1021/acs.analchem.5c01751</t>
  </si>
  <si>
    <t>Chemistry</t>
  </si>
  <si>
    <t>A comprehensive review on the use of rare earth-based luminophores for latent fingerprint detection</t>
  </si>
  <si>
    <t>Latent prints are pivotal in forensic science and criminal investigations. These hidden human impressions formed on various substrates can provide invaluable evidence to link suspects to crime scenes and identify criminals. The use of rare earth based upconversion nanoparticles (UCNPs) and downconversion nanoparticles (DCNPs) in developing latent fingerprints (LFPs) to explore their unique characteristics has significantly advanced forensic science. UCNPs are characterized by high photostability with minimal background fluorescence, making them ideal materials for enhancing the contrast and clarity of LFPs on various surfaces. DCNPs, which emit visible light upon UV excitation also provide distinct fingermark signatures with several advantages over traditional methods, including enhanced sensitivity and accuracy. These nano-fluorophores have the potential to transform forensic techniques, by offering robust, reliable, and non-destructive methods underscoring the exclusive integration of science and art in the collection, enhancement, and interpretation of unique ridge patterns in LFPs. The field of LFP detection has advanced significantly from early basic UCNPs with green and red emissions to the development of multifunctional nanophosphors with improved luminescent efficiency, morphology control, miniaturization, multi-color imaging, and AI-driven enhancements, making fingerprint analysis more sensitive, precise, and adaptable to complex forensic scenarios. The initial section of the article introduces the types of fingerprints and the different development methods to visualise these marks left on various kinds of substrates. Further, the recent progresses reported on the use of different UC and DC rare earth nanoparticles for visualising the LFPs are compared. Moreover, the scope for prospective research advances is discussed based on the challenges related to consistency, cost, toxicity, stability, safety, and procedural complexity that needs to be addressed for the broader application of these nanophosphors in LFP development and visualisation.</t>
  </si>
  <si>
    <t>Jain, RK; Ananya, SN; Anand, PJ; Sunil, D</t>
  </si>
  <si>
    <t>Jain, Rakshitha K.; Ananya, S. N.; Anand, P. J.; Sunil, Dhanya</t>
  </si>
  <si>
    <t>MICROCHEMICAL JOURNAL</t>
  </si>
  <si>
    <t>Upconversion luminescence; Downconversion luminescence; Nanophosphors; Latent fingerprints</t>
  </si>
  <si>
    <t>Manipal Academy of Higher Education (MAHE)</t>
  </si>
  <si>
    <t>10.1016/j.microc.2025.112749</t>
  </si>
  <si>
    <t>A Dermatoglyphic Study of Primary Fingerprints Pattern in Relation to Gender and Blood Group Among Residents of Kathmandu Valley, Nepal</t>
  </si>
  <si>
    <t>Fingerprints are unique biometric identifiers that reflect intricate genetic and environmental/physiological influences. Beyond their forensic significance, they can offer insights into physiological traits like blood groups and gender, which can help in forensic analysis to narrow down the search. This exploratory study aims to identify potential associations between fingerprint patterns, gender, and blood groups within a defined regional cohort in Kathmandu, Nepal. This preliminary study included 290 students (144 males and 146 females) from Himalayan Whitehouse International College (HWIC). Fingerprint patterns (loops, whorls, and arches) were analyzed and compared with participants' ABO-Rh blood groups. Statistical analyses, including chi-square tests, were used to determine associations and trends. Loops emerged as the most common fingerprint pattern (57.14%), followed by whorls (35%), and arches (7.86%). Blood group B+ve was the most prevalent (33.1%) among the study population in Kathmandu. The significant association between gender and fingerprint pattern was observed. The gender analysis revealed that loops were predominant in females, while males showed a higher frequency of whorls. While no significant relationship was observed between ABO blood groups and fingerprint patterns, a strong association was found between fingerprint patterns and Rh factor (p = 0.0496). Loops were more prevalent among Rh-positive (Rh+ve) individuals, while whorls were more common among Rh-negative (Rh-ve) individuals. Additionally, specific fingers were observed to have distinct fingerprint patterns more frequently. Arches were most prevalent in the index finger of both hands, loops were most abundant in both pinky finger, and left middle finger. Whorls were most frequently observed in ring finger of both hands and right thumb. The findings reinforce global patterns of blood group and fingerprint distribution, where Rh+ve individuals represent the majority and loops are most dominant fingerprint pattern. The gender-specific trends suggest the nuanced interplay of genetics, with females displaying a higher frequency of loops and males showing more whorls. Similarly, some blood group are more likely to exhibit a specific set of fingerprint patterns. This research clearly shows the gender-based differences and influence of genetic factors on fingerprint patterns, particularly the Rh factor. These findings contribute to the growing field of dermatoglyphics, with implications for forensic science, and population genetics.</t>
  </si>
  <si>
    <t>Paudel, S; Paudel, S; Kafle, S</t>
  </si>
  <si>
    <t>Paudel, Sushma; Paudel, Sushmita; Kafle, Samikshya</t>
  </si>
  <si>
    <t>IET BIOMETRICS</t>
  </si>
  <si>
    <t>biometric; blood group; dermatoglyphics; fingerprint</t>
  </si>
  <si>
    <t>10.1049/bme2/9993120</t>
  </si>
  <si>
    <t>Computer Science</t>
  </si>
  <si>
    <t>A direct analysis method using sheath flow probe electrospray ionisation-mass spectrometry (sfPESI-MS) to detect drug residues from fingerprint forensic gel lifts</t>
  </si>
  <si>
    <t>Latent fingerprints at crime scenes are frequently recovered using forensic gel-lifters, which can help to preserve the crime scene and to enhance visualisation of traces such as blood or paint. In addition to providing fingerprint ridge detail, additional chemical information can also be recovered from gel lifts that may prove pertinent to an investigation. However, while DNA and metal ions have been shown to be able to be detected in gel-lifted fingerprints, the determination of other types of chemical information such as the presence of drugs in gel-lifted prints has not been previously shown. This study demonstrates the application of an ambient ionisation method, sheath flow probe electrospray ionisation-mass spectrometry (sfPESI-MS), to the direct analysis of gel-lifted fingerprints. A model drug compound (zolpidem) is successfully detected from gel-lifted prints from three different surface types: glass, metal, and paper. The surface activity-based separation associated with probe electrospray approaches is shown to resolve zolpidem ions from background phthalate species, significantly enhancing the response obtained from the gel-lifter. A depletion series experiment shows that the drug residue can be detected with up to 100% efficiency after eight consecutive contacts; however, detection efficiency drops to 20% after 30 contacts. The developed approach has potential application to analysis of historical gel-lifters to obtain additional chemical information. Sheath-flow probe electrospray ionisation mass spectrometry is applied to detect drug residues from forensic gel-lifted latent fingerprints. The sfPESI surface activity-based separation mechanism helps resolve drug ions from background species improving detection sensitivity. The developed method will have utility in obtaining additional information from historical fingerprint gel lifts. image</t>
  </si>
  <si>
    <t>Kim, A; Kelly, PF; Turner, MA; Reynolds, JC</t>
  </si>
  <si>
    <t>Kim, Ayoung; Kelly, Paul F.; Turner, Matthew A.; Reynolds, James C.</t>
  </si>
  <si>
    <t>DRUG TESTING AND ANALYSIS</t>
  </si>
  <si>
    <t>ambient ionisation; direct analysis; fingerprints; forensic analysis; probe electrospray</t>
  </si>
  <si>
    <t>Loughborough University; Loughborough University</t>
  </si>
  <si>
    <t>10.1002/dta.3688</t>
  </si>
  <si>
    <t>Biochemistry &amp; Molecular Biology; Chemistry; Pharmacology &amp; Pharmacy</t>
  </si>
  <si>
    <t>A multi-modal mass spectrometry approach for the detection and mapping of date rape drugs in fingermarks</t>
  </si>
  <si>
    <t>Although drug facilitated sexual assault (DFSA) is an old issue, current statistics on the frequency of this crime have led to growing concerns. As these drugs are metabolised very quickly, toxicological evidence from biological fluids, corroborating the victim's statement, is challenging to recover, especially with late reports. We are proposing an additional method involving the analysis of the victim's fingermarks recovered at the scene(s) of the crime, which may contain the parent drug and its metabolite. As a case study, a multi-modal mass spectrometry-based approach has been developed and explored to detect and image both risperidone and its pharmacologically active metabolite, paliperidone, after contamination of a fingertip at very low concentrations and deposition of a fingerprint on a surface. In particular Matrix Assisted Laser Desorption Ionisation Mass Spectrometry Imaging (MALDI MSI), Desorption Electrospray Ionisation Mass Spectrometry Imaging (DESI MSI) and Soft Ionisation by Chemical Reaction In Transfer, (SICRIT (R)) have been used in different combinations to both detect the drugs and reconstruct the fingerprint ridge pattern; this approach enables the simultaneous provision of both chemical information (circumstances surrounding the crime) and biometric information. A forensic operational scenario has also been simulated whereby the contaminated fingerprint is deposited on paper and enhanced with a routine fingerprint enhancement technique prior to analysis via mass spectrometry imaging. Overall, our investigation indicates that this additional approach is feasible and is worth exploring further.</t>
  </si>
  <si>
    <t>Krishna, R; Hamer, K; Bradshaw, R; Bleay, S; Cole, LM; Claude, E; Langridge, J; Bucek, J; Francese, S</t>
  </si>
  <si>
    <t>Krishna, R.; Hamer, K.; Bradshaw, R.; Bleay, S.; Cole, L. M.; Claude, E.; Langridge, J.; Bucek, J.; Francese, S.</t>
  </si>
  <si>
    <t>ANALYST</t>
  </si>
  <si>
    <t>Sheffield Hallam University; London South Bank University; Waters UK</t>
  </si>
  <si>
    <t>10.1039/d5an00328h</t>
  </si>
  <si>
    <t>A New Insight into the distinction between the genuine and faux blood fingermarks on non-porous surface using ToF-SIMS</t>
  </si>
  <si>
    <t>Blood-contaminated fingermarks frequently appear at violent crime scenes, but standard forensic techniques struggle to reliably distinguish genuine blood fingermarks from latent marks subsequently contaminated by blood (faux blood). Misinterpretation of deposition sequences can adversely affect forensic investigations. This study aims to evaluate Time-of-Flight Secondary Ion Mass Spectrometry (ToF-SIMS) as a novel analytical tool for definitively distinguishing genuine blood fingermarks from faux blood fingermarks, addressing a long-standing forensic challenge. Building upon previously proposed deposition models, we developed an extended series of blood-fingermark interaction scenarios on non-porous glass substrates, in which Model 1 represents genuine blood fingermarks, while Models 2, 3a, and 3b represent faux blood fingermarks. High-resolution ToF-SIMS imaging was utilized to observe the spatial distribution of characteristic blood ions, and mass spectra were collected specifically from ridge and valley regions to qualitatively analyze differences in ion intensity and distribution.ToF-SIMS ion imaging distinctly revealed forward ridge patterns for genuine blood fingermarks (Model 1), whereas all faux models exhibited reversed ridge patterns due to inverted distribution of blood ions. Mass spectral analyses further demonstrated that genuine marks showed pronounced enrichment of characteristic blood ions in ridge regions and negligible signals in valleys. Conversely, faux marks displayed opposite or mixed ion distributions. These findings indicate ToF-SIMS can reliably determine the chronological deposition sequence, significantly enhancing forensic capabilities for accurate interpretation and reconstruction of complex, blood-contaminated fingermark evidence.</t>
  </si>
  <si>
    <t>Hou, YX; Wu, Y; Guo, C; Chen, B; Zhao, YB; Li, ZP</t>
  </si>
  <si>
    <t>Hou, Yuxuan; Wu, Yin; Guo, Chong; Chen, Bin; Zhao, Ya-Bin; Li, Zhanping</t>
  </si>
  <si>
    <t>Genuine and faux blood fingermarks; ToF-SIMS; Mass spectrometry imaging</t>
  </si>
  <si>
    <t>People's Public Security University of China; Tsinghua University; People's Public Security University of China</t>
  </si>
  <si>
    <t>10.1016/j.microc.2025.114873</t>
  </si>
  <si>
    <t>A novel Er3+ activated Y4Al2O9 nanophosphors with high thermal stability for applications in w-LEDs and latent fingerprints detection</t>
  </si>
  <si>
    <t>A series of un-doped and 1-9 mol % Er3+ doped Y4Al2O9 nanophosphors (YAO:Er3+ NPs) are synthesized through a urea-assisted combustion process. X-ray diffraction (XRD) analysis confirmed the monoclinic structure for both types, while scanning electron microscopy revealed their irregular morphology. The YAO:Er3+ NPs exhibited an excitation peak at 380 nm, closely matching the near-ultraviolet (n-UV) chip. When excited by n-UV light, these NPs produced a narrow-band green emission with a dominant peak at 549 nm. The optimal Er3+ doping concentration in YAO is identified as 5 mol %. Additionally, YAO:5Er(3+) NPs demonstrated a color purity (CP) of 87.4 % and a thermal stability of 91.3 % at 423 K (T-0.5&gt;473 K). The temperature-dependent photoluminescence (TDPL) emission spectra are recorded in the range of 323-473 K, and the fluorescence intensity ratio (FIR) technique is employed to evaluate the optical temperature sensing capabilities of YAO:5Er(3+) NPs. The maximum absolute sensitivity (S-a) and relative sensitivity (S-r) are found to be 38 x 10(-3) K-1 and 1.33 % K-1. The internal quantum efficiency (I-QE) of the YAO:5Er(3+) NPs sample is found to be 83.3 %. The fabricated white light-emitting diodes (w-LEDs) demonstrates CIE coordinates of (0.3635, 0.3557), a high color rendering index (CRI) of R-a = 94, and a correlated color temperature (CCT) of 4361 K, achieved by incorporating the optimized YAO:5Er(3+) green phosphor into w-LED devices. Furthermore, these NPs enhance the visualization of ridge patterns, minutiae points, and pore structures in latent fingerprints (LFPs), improving clarity for high-resolution forensic analysis. This study also explores YOLOv8x, an advanced object detection model, for LFPs analysis. Its state-of-the-art architecture enables fast, precise identification of key features, enhancing forensic investigations and biometric authentication. Experimental results show that YOLOv8x surpasses conventional methods in accuracy and speed, highlighting its superiority in fingerprint analysis. In conclusion, the YAO:Er3+ phosphors show great potential for applications in forensic analysis, optical temperature sensing, and w-LEDs.</t>
  </si>
  <si>
    <t>Arunakumar, R.; Krushna, B. R. Radha; Mamatha, G. R.; Sharma, S. C.; Bommalingaiah, B.; Samantsinghar, Pusparaj; Inbanathan, Jaiganesh; Meyyammai, C. T.; Ramakrishna, G.; Manjunatha, K.; Wu, Sheng Yun; Nagabhushana, H.</t>
  </si>
  <si>
    <t>JOURNAL OF LUMINESCENCE</t>
  </si>
  <si>
    <t>Nanophosphors; Photoluminescence; Latent fingerprint; YOLOv8x; Thermal sensing; w-LEDs</t>
  </si>
  <si>
    <t>Tumkur University; Tumkur University; Jain University; Siksha 'O' Anusandhan University; Meenakshi Academy of Higher Education &amp; Research (MAHER); Meenakshi Ammal Dental College &amp; Hospital; Meenakshi Academy of Higher Education &amp; Research (MAHER); Meenakshi Medical College Hospital &amp; Research Institute; National Dong Hwa University</t>
  </si>
  <si>
    <t>10.1016/j.jlumin.2025.121215</t>
  </si>
  <si>
    <t>Optics</t>
  </si>
  <si>
    <t>A Pilot Study on Latent Fingerprint Development Using Cow Dung-Derived Biochar</t>
  </si>
  <si>
    <t>In forensic investigations, human latent fingerprints (LFPs), due to their unique characteristics, serve as crucial tangible evidence for the identification of criminals. The widely used procedure for the development of LFPs is the powder dusting approach. Several chemical powders have already been utilised for the same. However, the production processes, expenses, and toxicity-related factors limit their utilization. To address these constraints, the present work attempted to analyse the efficacy of a biowaste-derived Biochar (BC) for the development of LFPs on various surfaces. Commonly available biowaste, Cow dung (CD), was utilized as a precursor to synthesize BC in an easy, economical, environmentally friendly, and sustainable approach. The synthesis of BC was carried out by pyrolysis at 350 degrees C for 4 h in a limited oxygen environment. The physical and chemical properties of BC were indicated by the SEM, FTIR, XRD, and Raman characterisation techniques. Further, the BC was tested for the development of LFPs on the selected non-porous, porous, and frequently stolen materials using the powder dusting method. Additionally, aging studies were also carried out to determine the efficiency of the material over time to ensure its relevance in a real-time forensic scenario. CD-derived BC was found to be a promising powder for the development of LFPs on different surfaces, revealing the characteristic fingerprint patterns. Results revealed that the BC material produced good contrast fingerprints on frequently stolen materials even after nine days of deposition. This pilot study presents the first report on the utilisation of CD-derived BC in forensic applications.</t>
  </si>
  <si>
    <t>Pooja, HN; Bahuleyan, AK</t>
  </si>
  <si>
    <t>Pooja, Honnegundi Nagaraj; Bahuleyan, Arun Karthika</t>
  </si>
  <si>
    <t>WASTE AND BIOMASS VALORIZATION</t>
  </si>
  <si>
    <t>Sustainable material; Cow dung; Biochar; Latent fingerprints; Porous and nonporous surfaces; Fingerprints on stolen materials</t>
  </si>
  <si>
    <t>Christ University</t>
  </si>
  <si>
    <t>10.1007/s12649-025-03425-7</t>
  </si>
  <si>
    <t>Environmental Sciences &amp; Ecology</t>
  </si>
  <si>
    <t>A preliminary study on temporal processes of latent fingermark degradation: Aged vs depleted impressions</t>
  </si>
  <si>
    <t>Latent fingermarks are dynamic and three-dimensional (3D) topographical structures that degrade over time due to natural aging and/or depletion of skin secretions from consecutive depositions. Being able to recognize either process by optical methods is challenging but crucial for potentially reconstructing a crime's timeline based on measurable data. This proof-of-concept study assessed two distinct chronomorphometric techniques-3D-Sa (average ridge height) and 2D-BG (relative area of clear ridge detail)-to describe physical differences during the aforementioned time-dependent degradation processes. These metrics measured different aspects of ridge topography that were objective and analyzable. For 3D-Sa, a non-destructive optical profilometer was utilized, while conventional powdering with two distinct enhancers (i.e., BMP and TiO2) was performed for 2D-BG. A total of seven independent and standardized experiments were combined involving 63 different participants (33 males and 30 females), generating 2,106 fingermark images. Ridge impressions were prepared under controlled pressure on glass microscope slides and aged in darkness in a monitored indoor environment. Both metrics successfully detected changes over time and across successive depositions as well as between the two temporal processes, with 3D-Sa showing higher efficiency in some instances. The effectiveness of 2D-BG was clearly dependent on the developer type. While the study was limited by factors such as indoor conditions and the use of a single substrate type (glass), these results provided preliminary data into the strengths and weaknesses of 2D and 3D analysis for dating purposes. It also suggested the potential application of this method in forensic research and, theoretically, in crime scene reconstruction.</t>
  </si>
  <si>
    <t>De Alcaraz-Fossoul, J</t>
  </si>
  <si>
    <t>De Alcaraz-Fossoul, Josep</t>
  </si>
  <si>
    <t>SCIENCE &amp; JUSTICE</t>
  </si>
  <si>
    <t>2D; Imaging; 3D; Optical Profilometer; ULW; Visual; Time; Titanium Dioxide; Magnetic Powder</t>
  </si>
  <si>
    <t>University New Haven</t>
  </si>
  <si>
    <t>10.1016/j.scijus.2025.101279</t>
  </si>
  <si>
    <t>Legal Medicine; Pathology</t>
  </si>
  <si>
    <t>A review on fingerprint based authentication-its challenges and applications</t>
  </si>
  <si>
    <t>In digital era, human authentication and identification mostly relies on biometric traits of an individual. Amongst different biometrics, fingerprint has been playing a crucial role and employing as fundamental evidence due to some of its inherent properties. Moreover, it establishes itself as the strongest verification component in several applications like - court of law, criminal and forensic investigations. In the present study we primarily focus on various application domains of fingerprint based identification systems. We also highlight the different challenges and security threats that the system may encounter during its implementation. The review analyses the state of the art methods with its technical details along with their implementation and security issues which lead to a thematic analysis of the literature. To facilitate a better comprehension towards the system, we also provide a few fundamental knowledge on fingerprint datasets and system performance measures. Finally, the future prospects of fingerprint biometric in the identification system are highlighted.</t>
  </si>
  <si>
    <t>Maiti, D; Basak, M; Das, D</t>
  </si>
  <si>
    <t>Maiti, Diptadip; Basak, Madhuchhanda; Das, Debashis</t>
  </si>
  <si>
    <t>COMPUTER SCIENCE REVIEW</t>
  </si>
  <si>
    <t>Biometric authentication; Fingerprint identification system; Biometric security; Forensic data identification; Biometric application</t>
  </si>
  <si>
    <t>10.1016/j.cosrev.2025.100735</t>
  </si>
  <si>
    <t>A robust fingerprint identification approach using a fuzzy system and novel rotation method</t>
  </si>
  <si>
    <t>Forensic science has developed significantly in the last few decades. Its key role is to provide crime investigators with processed data obtained from the crime scene to achieve more accurate results presented in court. Biometrics has proved its robustness against various critical crimes encountered by forensics experts. Fingerprints are the most important biometric used until now due to their uniqueness and production low cost. The automated fingerprint identification system (AFIS) came into existence in the early 1960s through the cooperation of the countries: USA, UK, France, and Japan. Ever since it started to develop gradually because of the challenges found at the crime scenes such as fingerprints distortions and partial cuts which in turn can severely affect the final calculations made by experts. The vagueness of the results was the main motivation to build a robust fingerprint identification system that introduces new and enhanced methods in its stages to help experts make more accurate decisions. The proposed fingerprint identification system uses Fourier domain analysis for image enhancement, then the system cuts the image around the core point after applying the rotation and core point detection methods. After that, it calculates the similarity based on the distance between fingerprint histograms extracted using the Local Binary Pattern (LBP). The system's last step is to translate the results into a sensible form where it utilizes fuzziness to provide more possibilities for the answer. The proposed identification system showed high efficiency on FVC 2002 and FVC 2000 databases. For instance, the results of applying our system on FVC 2002 provided a set of three ordered matching candidates such that 97.5 % of the results provided the correct candidate as the first order, and the rest of 2.5 % provided the correct candidate as the second order.</t>
  </si>
  <si>
    <t>Momani, AA; Kóczy, LT</t>
  </si>
  <si>
    <t>Momani, Ahmad A.; Koczy, Laszlo T.</t>
  </si>
  <si>
    <t>PATTERN RECOGNITION</t>
  </si>
  <si>
    <t>Forensic science; Biometrics; Fingerprint; Distortion; Partial cuts; Binary pattern; Vagueness; Histograms</t>
  </si>
  <si>
    <t>University of Istvan Szechenyi</t>
  </si>
  <si>
    <t>10.1016/j.patcog.2024.111134</t>
  </si>
  <si>
    <t>Computer Science; Engineering</t>
  </si>
  <si>
    <t>A strategy for the simultaneous visualization of latent fingerprints and touch DNA based on fluorescent functional metal-organic framework sensing platform</t>
  </si>
  <si>
    <t>The fingerprints pattern and touch DNA from fingerprint impressions at the case scene serve as the valuable physical evidence to analyze the trajectory of criminal behavior and portray the characteristics of the suspect, playing an irreplaceable role in the process of forensic investigation. In certain scenarios, such as cases involving mutilated latent fingerprints or fragmented DNA with contamination, relying solely on fingerprint morphological analysis or DNA profiling fails to achieve reliable individual identification. To address the critical need for individualization under constrained forensic conditions, an innovative optical sensing platform (Zr-MOF@LL) was developed. The platform integrated zirconium-based metal-organic frameworks with luminescent dyes and DNA aptamers to enable the visualization of latent fingerprints and precise localization of touch DNA deposits. The Zr-MOF@LL sensor exhibited intense fluorescence emission at 520 nm and 580 nm, attributed to its optimized fluorescence resonance energy transfer (FRET) between the TAMRA and 5 '-FAM. The data showed the visualization effect of this strategy has achieved 5.9 % and 17.7 % improvement in minutiae classification accuracy and individualization precision compared with conventional indanedione-based latent fingerprint development. Moreover, forensic casework sample demonstrated successful spatial mapping of trace DNA deposits through this methodology, and subsequent recovery protocols and STR profiling revealed 16 core loci (D21S11, D3S1358, etc.) in concordance with guidelines for DNA evidence. In summary, the strategy based ZrMOF@LL sensing platform successfully achieved individual identification of the suspect by extracting DNA from the corresponding positions from real crime scene, demonstrating promising prospect for technological innovation in the field of forensic science.</t>
  </si>
  <si>
    <t>Liang, MW; Du, B; Wang, J; Liu, B; Mu, XH; Zhao, YB; Luo, YP; Tong, ZY</t>
  </si>
  <si>
    <t>Liang, Muwen; Du, Bin; Wang, Jiang; Liu, Bing; Mu, Xihui; Zhao, Yabin; Luo, Yaping; Tong, Zhaoyang</t>
  </si>
  <si>
    <t>SENSORS AND ACTUATORS B-CHEMICAL</t>
  </si>
  <si>
    <t>Fingerprint visualization; DNA location; Simultaneous detection; Biochemical sensing</t>
  </si>
  <si>
    <t>People's Public Security University of China; State Key Laboratory of NBC Protection for Civilian Researchers</t>
  </si>
  <si>
    <t>10.1016/j.snb.2025.138479</t>
  </si>
  <si>
    <t>Chemistry; Electrochemistry; Instruments &amp; Instrumentation</t>
  </si>
  <si>
    <t>Adjustable emission color by gadolinium tungstate phosphor for multiple applications</t>
  </si>
  <si>
    <t>Crystalline monoclinic structure Gd2(WO4)3 phosphors were prepared by calcining a co-precipitated precursor at 800 degrees C. The XRD patterns exhibited strong signals at the (-221) and (023) planes. The UV-vis absorption spectrum showed strong absorbance in the UV range, with an estimated bandgap energy of about 4 eV. When excited the synthesized phosphors emitted green (Tb3+), red (Eu3+), yellow (Dy3+), and reddish orange (Sm3+), respectively. Utilizing these luminescent properties, flexible composite sheets were fabricated by mixing the phosphors with PDMS. When applied to UV-LED chips. The composites could be molded into various shapes figures. Under normal light, the composites appeared white, but under UV light, they displayed distinct colors, demonstrating their potential for anti-counterfeiting applications. Additionally, when the synthesized phosphor powder was sprinkled onto a glass substrate with fingerprints and illuminated with a UV lamp, the unique features of the fingerprints were clearly visible, indicating potential use in forensic fingerprint analysis.</t>
  </si>
  <si>
    <t>Jung, JY; Park, JY; Yang, HK</t>
  </si>
  <si>
    <t>Jung, Jae Yong; Park, Jin Young; Yang, Hyun Kyoung</t>
  </si>
  <si>
    <t>MATERIALS RESEARCH BULLETIN</t>
  </si>
  <si>
    <t>Gadolinium tungstate; Composite; Anti-Counterfeiting; Flexible; LED</t>
  </si>
  <si>
    <t>Pukyong National University; Pukyong National University</t>
  </si>
  <si>
    <t>10.1016/j.materresbull.2024.113190</t>
  </si>
  <si>
    <t>Materials Science</t>
  </si>
  <si>
    <t>An evaluation of the ACE-V latent fingerprint examination process in the Indonesian National Police</t>
  </si>
  <si>
    <t>This study investigated the implementation of ACE-V (Analysis, Comparison, Evaluation, and Verification) as the standard protocol for fingerprint examination in the Identification Centre of the Indonesian National Police. An online questionnaire-based survey was developed, and 71 Indonesian fingerprint examiners participated. The results showed significant variation in the sequential steps used during the examination process, suggesting the value of exploring more standardized procedures and improving transparency. The findings revealed considerable disparities in compliance with the ACE-V, with each participant adhering to a different sequence of processes during the examination. Several significant deviations from the ACE-V standard protocol were also identified. These included apparent oversights in the examination of discrepancies between the fingermark and reference print, the failure to assess the adequacy of the reference print, and the omission of analysis of distortion in the fingermark. An absence of consensus was noted among examiners in this study when assessing suitability of fingermarks of moderate quality, which is consistent with the findings of other published studies. The data also indicate that the fingerprint examiner participants adjusted their confidence levels regarding the presence of minutiae in a fingermark after scrutinizing the reference print. These findings indicate the importance of improving detailed documentation of minutiae annotation during the analysis and comparison phase. It is suggested that to ensure that examiners are equipped with a comprehensive understanding of friction ridge skin characteristics and incorporating approaches to ensure the transparency and consistency of the examination process, current training and agency certification processes should be considered.</t>
  </si>
  <si>
    <t>Putra, S; Morgan, RM; Nakhaeizadeh, S</t>
  </si>
  <si>
    <t>Putra, Saesario; Morgan, Ruth M.; Nakhaeizadeh, Sherry</t>
  </si>
  <si>
    <t>Forensic science; Fingerprint analysis; ACE-V; Forensic decision-making; Documentation; Identification; Transparency</t>
  </si>
  <si>
    <t>University of London; University College London; University of London; University College London</t>
  </si>
  <si>
    <t>10.1016/j.scijus.2025.101316</t>
  </si>
  <si>
    <t>An evaluation of the effect of powders on fingermarks developed with cyanoacrylate fuming</t>
  </si>
  <si>
    <t>The use of cyanoacrylate (CA) fuming for the detection of fingermarks is generally followed by a secondary process such as dye staining or powdering. This study presents Phase 2 trials with planted fingermarks across five enhancement sequences comparing the use of basic yellow 40 (BY40) dye staining and a variety of powders (black magnetic powder, Bristol Black and fpNatural (R) 1 and 2) after CA fuming on two different types of plastic materials. Other variables included 10 fingermark donors, four ageing periods and 50 depletions. These trials were then followed by Phase 3 trials to assess whether the results observed in Phase 2 trials are replicated on similar plastic items typically submitted to forensic laboratories. For Phase 2 trials, the use of BY40 as a secondary process to CA fuming resulted in more high-quality graded marks when compared to powdering. The fingermark grading data from the five enhancement sequences showed a significant difference with a moderate effect size. With the exception of black magnetic powder, the powdering of CA-treated marks resulted in a detrimental effect due to infill of ridge detail. BY40 staining after the use of powders improved some of the detrimental effects; however, the use of BY40 without powders, in general, was more effective. Phase 3 trials yielded a correlation to Phase 2 trials whereby the two-step process of CA fuming with BY40 was the most effective enhancement sequence. It is therefore recommended that BY40 dye staining, rather than powders, is employed as a secondary process to CA fuming, unless the use of BY40 is not possible due to the porosity of the substrate.</t>
  </si>
  <si>
    <t>Stoddart, W; Blackman, E; Pearson, H; Deacon, P; Armitage, R; Farrugia, KJ</t>
  </si>
  <si>
    <t>Stoddart, Will; Blackman, Emily; Pearson, Hannah; Deacon, Paul; Armitage, Rachel; Farrugia, Kevin J.</t>
  </si>
  <si>
    <t>Superglue; Black magnetic powder; Bristol black; fp Natural (R) powders; Basic Yellow 40; Dye staining; Phase 2 and 3 trials; Pseudo-operational trial; Sequential processing</t>
  </si>
  <si>
    <t>De Montfort University; University of Leicester</t>
  </si>
  <si>
    <t>10.1016/j.scijus.2025.101251</t>
  </si>
  <si>
    <t>Application Research of Zno Micro-Nano Structure Deposited by Potentiostatic Pulse Plated in Latent Fingerprint Visualization</t>
  </si>
  <si>
    <t>The electrodeposition of zinc oxide (ZnO) micro-nano structure has been investigated by varying the potential and the pulse plated on/off times on three-dimensional, interconnected, and porous flexible carbon nanofiber (CNF) paper substrates. ZnO is a semiconductor with a bandgap of approximately 2.21-2.12 eV, offering excellent optical, electrical, and chemical stability, and strong photoluminescence. The deposition technology has the advantages of high precision, strong controllability, and adjustable deposition rate, making it suitable for preparing ZnO micro-nano particles (ZnO-Mnp) with specific morphology and structure. Combining multiband light sources, the potential fingerprint display and recognition of ZnO-Mnp on dark wood and aluminum surfaces can clearly display the detailed features of fingerprints under filters, demonstrating good performance. These ZnO-Mnp effectively enhance the visibility of latent fingerprints, improving the contrast and clarity of details such as ridge endings and bifurcations. The results indicate that ZnO-Mnp could markedly enhance forensic fingerprint analysis, facilitating advancements in criminal science and technology.</t>
  </si>
  <si>
    <t>Chen, X; Mao, FC; Yang, J; Zhang, ZS; Chen, J; Li, F; Ni, CM; Man, LY; Tan, JS; Zhou, XW</t>
  </si>
  <si>
    <t>Chen Xu; Mao FuChun; Yang Jun; Zhang ZuoShan; Chen Jing; Li Fan; Ni ChunMing; Man LiYuan; Tan JingSong; Zhou XiaoWei</t>
  </si>
  <si>
    <t>NANO</t>
  </si>
  <si>
    <t>Electrodeposition; carbon nanofibers paper; latent Fingerprints; ZnO micro-nano particles; criminal science and technology</t>
  </si>
  <si>
    <t>Yunnan University</t>
  </si>
  <si>
    <t>10.1142/S1793292026500219</t>
  </si>
  <si>
    <t>Science &amp; Technology - Other Topics; Materials Science; Physics</t>
  </si>
  <si>
    <t>Barefoot Footprint Detection Algorithm Based on YOLOv8-StarNet</t>
  </si>
  <si>
    <t>This study proposes an optimized footprint recognition model based on an enhanced StarNet architecture for biometric identification in the security, medical, and criminal investigation fields. Conventional image recognition algorithms exhibit limitations in processing barefoot footprint images characterized by concentrated feature distributions and rich texture patterns. To address this, our framework integrates an improved StarNet into the backbone of YOLOv8 architecture. Leveraging the unique advantages of element-wise multiplication, the redesigned backbone efficiently maps inputs to a high-dimensional nonlinear feature space without increasing channel dimensions, achieving enhanced representational capacity with low computational latency. Subsequently, an Encoder layer facilitates feature interaction within the backbone through multi-scale feature fusion and attention mechanisms, effectively extracting rich semantic information while maintaining computational efficiency. In the feature fusion part, a feature modulation block processes multi-scale features by synergistically combining global and local information, thereby reducing redundant computations and decreasing both parameter count and computational complexity to achieve model lightweighting. Experimental evaluations on a proprietary barefoot footprint dataset demonstrate that the proposed model exhibits significant advantages in terms of parameter efficiency, recognition accuracy, and computational complexity. The number of parameters has been reduced by 0.73 million, further improving the model's speed. Gflops has been reduced by 1.5, lowering the performance requirements for computational hardware during model deployment. Recognition accuracy has reached 99.5%, with further improvements in model precision. Future research will explore how to capture shoeprint images with complex backgrounds from shoes worn at crime scenes, aiming to further enhance the model's recognition capabilities in more forensic scenarios.</t>
  </si>
  <si>
    <t>Shen, YJ; Jiang, XM; Zhao, YB; Xie, WX</t>
  </si>
  <si>
    <t>Shen, Yujie; Jiang, Xuemei; Zhao, Yabin; Xie, Wenxin</t>
  </si>
  <si>
    <t>SENSORS</t>
  </si>
  <si>
    <t>barefoot footprint; criminal investigation; StarNet; YOLOv8; lightweighting; feature fusion; element-wise multiplication; low hardware requirements</t>
  </si>
  <si>
    <t>People's Public Security University of China; Shanxi University</t>
  </si>
  <si>
    <t>10.3390/s25154578</t>
  </si>
  <si>
    <t>Chemistry; Engineering; Instruments &amp; Instrumentation</t>
  </si>
  <si>
    <t>BaTiO3:Nd3+ nanoparticles: Gamma induced dosimetry properties, optical thermometry and minutia detection using YOLOv8x deep learning model</t>
  </si>
  <si>
    <t>A series of un-doped and 1-11 mol % of Nd3+ doped BaTiO3 (BTO:Nd3+) nanoparticles (NPs) are synthesized using the solvothermal method. When excited at 808 nm, the NPs emitted near-infrared light (NIR) with four distinct bands linked to Nd3+ transitions: from 4F3/2 to 4I9/2, 4I11/2, and 4I13/2, and from 4F5/2 to 4I11/2. The NPs potential as optical temperature sensors are assessed by measuring the fluorescence intensity ratio (FIR) between coupled and non-coupled levels over a temperature range of 303-463 K. This led to two FIR-based sensing methods: one using the 868 nm emission (4F3/2 to 4I9/2) and the other using the 948 nm emission (4F5/2 to 4I11/ 2). The FIR of these emissions is investigated as a function of temperature within the range of 303-463 K. For the emission at 868 nm, the maximum absolute sensitivity is 0.00152 K-1, the relative sensitivity is 0.395 % K-1, and the minimum temperature resolution is 1.4 K. In comparison, for the 948 nm emission, the absolute sensitivity reached 0.00119 K-1, with a relative sensitivity of 1.32 % K-1 and a minimum temperature resolution of 0.84 K. The gamma (gamma)-ray irradiated NPs exhibited a thermoluminescence (TL) peak around 120 degrees C, with the intensity increasing linearly. A computerized glow curve deconvolution algorithm is employed to analyze the complex TL glow curves recorded for the NPs exposed to gamma-rays. The 60Co gamma-ray (15 kGy) irradiated 7 mol % Nd3+ doped BTO sample exhibited peaks at 119, 162 and 211 degrees C with the corresponding activation energies (E) 0.088, 0.164 and 0.797 eV. The repeatability and fading signal trends observed in TL experiments provide strong evidence that BTO:7Nd3+ NPs are suitable for dosimetry applications, showing consistent and reliable results. These findings also suggest that the NPs effectively measure dose-related changes. Additionally, this study examines the application of powder dusting for fingerprint (FP) detection across various substrates, focusing on the visualization of Level I-III features and ensuring long-term stability of developed FPs. The findings highlight the technique's reliability for forensic investigations, offering durable and detailed FP impressions. This study applies You Only Look Once version 8x (YOLOv8x), a cutting-edge deep learning model, for accurate, real-time detection of latent fingerprints (LFPs) in forensic investigations. In summary, BTO:Nd3+ NPs is highly promising for optical thermometry and LFP detection due to its exceptional sensitivity, precise temperature resolution, and effective luminescence.</t>
  </si>
  <si>
    <t>Pruthviraj, IS; Krushna, BRR; Sharma, SC; Mohapatra, SS; Kumar, G; Sargunam, B; Krithika, C; Manjunatha, K; Wu, SY; Hsu, TE; Komahal, FF; Nagabhushana, H</t>
  </si>
  <si>
    <t>Pruthviraj, I. S.; Krushna, B. R. Radha; Sharma, S. C.; Mohapatra, S. S.; Kumar, Ganesh; Sargunam, B.; Krithika, C.; Manjunatha, K.; Wu, Sheng Yun; Hsu, Tsu-En; Komahal, F. Femila; Nagabhushana, H.</t>
  </si>
  <si>
    <t>INORGANIC CHEMISTRY COMMUNICATIONS</t>
  </si>
  <si>
    <t>Nanoparticles; Solvothermal; Photoluminescence; Thermoluminescence; Dosimetry; Latent fingerprint; YOLOv8x</t>
  </si>
  <si>
    <t>Tumkur University; Jain University; Siksha 'O' Anusandhan University; Meenakshi Academy of Higher Education &amp; Research (MAHER); Meenakshi Medical College Hospital &amp; Research Institute; Avinashilingam University for Women; Meenakshi Academy of Higher Education &amp; Research (MAHER); Meenakshi Medical College Hospital &amp; Research Institute; National Dong Hwa University</t>
  </si>
  <si>
    <t>10.1016/j.inoche.2025.114062</t>
  </si>
  <si>
    <t>Beyond minutiae: inferring missing details from global structure in fingerprints</t>
  </si>
  <si>
    <t>Visual inference involves using prior knowledge and contextual cues to make educated guesses about incomplete or ambiguous information. This study explores the role of visual inference as a function of expertise in the context of fingerprint examination, where professional examiners need to determine whether two fingerprints were left by the same person, or not, often based on limited or impoverished visual information. We compare expert and novice performance on two tasks: inferring the missing details of a print at an artificial blank spot (Experiment 1) and identifying the missing surrounds of a print given only a small fragment of visual detail (Experiment 2). We hypothesized that experts would demonstrate superior performance by leveraging their extensive experience with global fingerprint patterns. Consistent with our predictions, we found that while both experts and novices performed above chance, experts consistently outperformed novices. These findings suggest that expertise in fingerprint examination involves a heightened sensitivity to gist, or global image properties within a print, enabling experts to make more accurate inferences about missing details. These results align with prior research on perceptual expertise in other expert domains, such as radiology, and extend our understanding of scene and face recognition to fingerprint examination. Our findings show that expertise emerges from an ability to combine local and global visual information-experts skillfully process both the fine details and overall patterns in fingerprints. This research provides insight into how perceptual expertise supports accurate visual discrimination in a high-stakes, real-world task with broader implications for theoretical models of visual cognition.</t>
  </si>
  <si>
    <t>Searston, RA; Thompson, MB; Robson, SG; Tangen, JM</t>
  </si>
  <si>
    <t>Searston, Rachel A.; Thompson, Matthew B.; Robson, Samuel G.; Tangen, Jason M.</t>
  </si>
  <si>
    <t>COGNITIVE RESEARCH-PRINCIPLES AND IMPLICATIONS</t>
  </si>
  <si>
    <t>Natural image perception; Fingerprints; Forensic science; Expertise; Perceptual expertise; Visual inference; Fingerprint examination; Gist perception; Scene-based recognition</t>
  </si>
  <si>
    <t>Adelaide University; University of Adelaide; Murdoch University; Murdoch University; University of New South Wales Sydney; University of Queensland</t>
  </si>
  <si>
    <t>10.1186/s41235-025-00610-z</t>
  </si>
  <si>
    <t>Psychology</t>
  </si>
  <si>
    <t>Bio-waste derived, surface modified Dy3+doped (3-CaSiO3 phosphors for optical thermometry and advanced forensic applications</t>
  </si>
  <si>
    <t>The advancement of forensic technology continues to be advantageous and necessitates the application of assessment protocols and ongoing study. The current investigation focusses on creating white light-emitting (3-CaSiO3 ((3-CSO) phosphors by doping them with Dy3+ ions and surface-modifying them with oleyl amine (OA). To achieve this, sugarcane bagasse and eggshells (ES) are used as the precursors for SiO2 and CaO, respectively. These optimized phosphors are used for imaging latent fingerprints (LFPs) and analysing lip prints (LPs). The powder x-ray diffraction (PXRD) peaks show that the sintered samples have a monoclinic geometry with space group P21/a. Utilising the photoluminescence excitation (PLE) and emission spectra of Dy3+ doped phosphors, the photophysical characteristics of these materials are examined. The doped samples emission profiles show distinct emission lines at about 493, 583, and 684 nm. These lines are attributed to the intra configurational transitions of the Dy3+ ion at 4F9/2-* 6H15/2, 4F9/2-* 6H13/2 and 4F9/2-* 6H11/2, respectively. The ideal concentration for doping (3-CSO phosphor was 3 mol%, and the interaction between nearby ions is the main mechanism responsible for the concentration quenching effect. Making use of several thermal quenching transitions, particularly on 4F9/2-* 6H15/2,13/2, at temperatures ranging from 303 to 463 K, the optical temperature measurement performance of the (3-CSO:3Dy3+ and (3-CSO:3Dy3+@OA Phosphor was accomplished. When used as optical thermometers, with maximal relative sensitivity values (Sr) of 1.0 and 1.15 % K-1 at 303 K and absolute sensitivity (Sa) values of 3.68 x 10-3 and 5.32 x 10-3 K-1 at the same temperature, the as-prepared phosphors show exceptional performance. The excellent resolution and contrast allow for easy recognition of the lip print (LP) groove pattern and the fingerprints (FPs) levels I-III attributes. Advanced forensic investigation can effectively utilise (3-CSO:3Dy3+@OA, as demonstrated by the experimental results.</t>
  </si>
  <si>
    <t>Srinivasa, PR; Krushna, BRR; Sharma, SC; Mamatha, GR; Pruthviraj, IS; Mishra, S; Banu, A; Babu, KS; George, A; Malleshappa, J; Kumar, JBP; Manjunatha, K; Wu, SY; Nagabhushana, H</t>
  </si>
  <si>
    <t>Srinivasa, P. R.; Krushna, B. R. Radha; Sharma, S. C.; Mamatha, G. R.; Pruthviraj, I. S.; Mishra, Swati; Banu, A.; Babu, K. Suresh; George, Augustine; Malleshappa, J.; Kumar, J. B. Prasanna; Manjunatha, K.; Wu, Sheng Yun; Nagabhushana, H.</t>
  </si>
  <si>
    <t>Agro-waste; Eggshells; Oleyl amine; Phosphors; Photoluminescence; Latent fingerprints; Lip print; Optical thermometer</t>
  </si>
  <si>
    <t>Tumkur University; Tumkur University; Jain University; Siksha 'O' Anusandhan University; Avinashilingam University for Women; Meenakshi Academy of Higher Education &amp; Research (MAHER); Meenakshi Medical College Hospital &amp; Research Institute; National Dong Hwa University</t>
  </si>
  <si>
    <t>10.1016/j.inoche.2025.114425</t>
  </si>
  <si>
    <t>Blue-Cyan emitting BaAl2Si2O8: Ce3+phosphor for latent fingerprint visualization</t>
  </si>
  <si>
    <t>Latent fingerprint visualization has been extensively studied in forensic science and personal identification because of its unique pattern as well as lifelong stability, yet the current powder dusting technique suffers from limitations including low contract, poor sensitivity, and significant background interference. Herein, we present a BaAl2Si2O8:Ce3+ phosphor synthesized by high-temperature solid-state reaction. The replacement of cuboctahedra Ba2+ by Ce3+ ions leads to a small crystal field splitting (10Dq = 6910 cm- 1) accompanied with a large Stokes shift (7400 cm- 1), resulting in a broad blue-cyan emission centered at 430 nm. The thermal quenching temperature T50 % of the target BaAl2Si2O8:Ce3+ phosphor is 100 degrees C. The quenching mechanism is attributed to thermally activated photoionization, in which 5d electrons are promoted to the conduction band of host by overcoming an energy barrier of 0.306 eV. When applied to latent fingerprint detection, the BaAl2Si2O8:Ce3+ phosphor enables clear visualization of ridge patterns (e.g., arch type) and micro features such as ending ridge, pore, and bifurcation, with acceptable contrast and sensitivity. These findings unlock the connections between structure and optical performance in BaAl2Si2O8:Ce3+ phosphor, and highlight the potential of the phosphor as an effective material for latent fingerprint detection.</t>
  </si>
  <si>
    <t>Gao, Y; Lv, W; Liu, ZP; Cao, XB; Hu, T; Lin, H</t>
  </si>
  <si>
    <t>Gao, Yan; Lv, Wei; Liu, Zhiping; Cao, Xiaobing; Hu, Tao; Lin, Hang</t>
  </si>
  <si>
    <t>JOURNAL OF ALLOYS AND COMPOUNDS</t>
  </si>
  <si>
    <t>Phosphor; Optical property; Latent fingerprint</t>
  </si>
  <si>
    <t>Wuyi University; Chinese Academy of Sciences; Fujian Institute of Research on the Structure of Matter, CAS; Chinese Academy of Sciences; Fujian Institute of Research on the Structure of Matter, CAS</t>
  </si>
  <si>
    <t>10.1016/j.jallcom.2025.184515</t>
  </si>
  <si>
    <t>Chemistry; Materials Science; Metallurgy &amp; Metallurgical Engineering</t>
  </si>
  <si>
    <t>Carbazole-naphthalene based colorant with rub induced and alkali sensitive fluorescence for security printing and latent fingerprint development</t>
  </si>
  <si>
    <t>New functional materials that exhibit fascinating optical features are highly valued due to their diverse applications in anticounterfeiting and forensic science. A novel carbazole-naphthalene Schiff base derivative, CNS is developed as a smart mechanofluorochromic pH-sensitive pigment for solvent based anti-counterfeiting ink. The screen prints on UV dull paper exhibit good substrate adherence and rub resistance. The inked region is weakly fluorescent under 370 nm UV light, but display intensified orange fluorescence upon rubbing, allowing easy print authentication. Different emission colors observed under various excitation wavelengths before and after rubbing, enhance the security elements. Further, the prints showcase NaOH triggered change in the fluorescence color. These covert features ensure document and product authenticity, offering robust data security and anti-counterfeiting measures. Further, the applicability of the ground CNS in forensic science is established to distinctly observe levels 1 to 3 details of latent fingerprints on non-porous and semi-porous surfaces.</t>
  </si>
  <si>
    <t>Mehta, R; Jain, RK; Sunil, D; Anand, PJ</t>
  </si>
  <si>
    <t>Mehta, Riya; Jain, Rakshitha K.; Sunil, Dhanya; Anand, P. J.</t>
  </si>
  <si>
    <t>JOURNAL OF MOLECULAR STRUCTURE</t>
  </si>
  <si>
    <t>Carbazole-naphthalene Schiff base; Rub-induced fluorochromism; Alkali-sensitive fluorescence; latent fingerprints</t>
  </si>
  <si>
    <t>10.1016/j.molstruc.2025.142279</t>
  </si>
  <si>
    <t>Comparative investigation on carbon dots and chloride fluxes modified ZnAl2O4:Cr3+nanophosphors for temperature sensing, cutting-edge forensic, anti-counterfeiting and w-LEDs applications</t>
  </si>
  <si>
    <t>A novel Cr3+ doped ZnAl2O4 is synthesized by grafting carbon dots (CDs) and chloride fluxes (NaCl, KCl, NH4Cl) through the solid-state reaction method. Upon excitation at 530 nm wavelength, the Cr3+ ions in the ZAO NPs emit red light due to the influence of a strong crystal field. This red emission arises from the electric dipole 2Eg -&gt; 4A2g of the Cr3+ ions. Among the chloride fluxes examined, NH4Cl had a significant impact on the PL intensity. Notably, when CDs are incorporated into the ZAO:7Cr3+/NH4Cl NPs, a remarkable increase of 17.25- folds in photoluminescence (PL) intensity is observed. This enhancement is substantially higher than that of CDs alone (11.23-folds) and NH4Cl alone (3.82-folds). The increased PL intensity is attributed to the Forster resonance energy transfer (FRET) mechanism. Furthermore, the addition of CDs (5 wt.%) enhanced the colour purity (CP) of ZAO:7Cr3+/NH4Cl NCs to 99.8%, achieving a high Internal quantum efficiency (IQE) of 93.4 %. Notably, the CDs (5 wt.%)@ZAO:7Cr3+/NH4Cl NCs maintained 92.43 % of their emission intensity even at 420 K, demonstrating exceptional thermal stability compared to ZAO:7Cr3+ NPs. Moreover, the NPs holds promise for optical thermometry, boasting a high relative sensitivity (Sr) of 6.74 x 10-2 %K-1 across a temperature range spanning from 300 to 480 K. Moreover, the latent fingerprints (LFPs) developed using CDs(5 wt.%)@ZAO:7Cr3+/ NH4Cl NCs demonstrate remarkable selectivity and high contrast. Under UV irradiation, the structural features of LFPs at levels I-III are clearly visible. In addition, the strong red fluorescence emitted by CDs(5 wt.%) @ZAO:7Cr3+/NH4Cl NCs makes them suitable for applications in AC. CDs(5 wt.%)@ZAO:7Cr3+ NCs exhibit significant potential for w-LED fabrication, achieving a correlated colour temperature (CCT) of 5517 K, a CIE coordinate of (0.332, 0.331), and a high colour rendering index (CRI) of Ra = 94, outperforming ZAO:7Cr3+/ NH4Cl NPs. Overall results clearly demonstrates that, CDs(5 wt.%)@ZAO:7Cr3+/NH4Cl NCs are effective for applications in optical thermometry, dactyloscopy, w-LEDs, and AC.</t>
  </si>
  <si>
    <t>Gagana, M; Krushna, BRR; Sharma, SC; Mohapatra, L; Sivashanmugam, T; Kritika, C; Sargunam, B; Georgeg, A; Hanumantharaju, N; Manjunathai, K; Wui, SY; Nagabhushana, H</t>
  </si>
  <si>
    <t>Gagana, M.; Krushna, B. R. Radha; Sharma, S. C.; Mohapatra, Liza; Sivashanmugam, T.; Kritika, C.; Sargunam, B.; Georgeg, Augustine; Hanumantharaju, N.; Manjunathai, K.; Wui, Sheng Yun; Nagabhushana, H.</t>
  </si>
  <si>
    <t>Nanophosphors; Carbon dots; Latent fingerprints; Optical thermometry; Fluxes, photoluminescence</t>
  </si>
  <si>
    <t>Tumkur University; Avinashilingam University for Women; Siksha 'O' Anusandhan University; Meenakshi Academy of Higher Education &amp; Research (MAHER); Avinashilingam University for Women; National Dong Hwa University</t>
  </si>
  <si>
    <t>10.1016/j.materresbull.2024.113168</t>
  </si>
  <si>
    <t>Controllable synthesis of mesoporous silicon nanowire-based fluorescent probes for multimodal imaging and ultrasensitive detection of latent fingerprints</t>
  </si>
  <si>
    <t>Mesoporous silicon nanowires(M-SiNWs) demonstrate significant potential in latent fingerprint detection due to their unique semiconductor properties and exceptional optical performance. This study successfully synthesized M-SiNWs via metal-assisted hydrothermal etching, with diameters of similar to 20-200 nm, lengths of similar to 3-10 mu m, and surface pores of similar to 15 nm. These nanowires were applied to visualize latent fingerprints on diverse substrates-including adhesive tape, dark desktops, knife blades, RMB, and textured silicon wafers-using a fluorescence probe strategy. Systematic evaluations were conducted under multiple excitation sources: blue, green, ultraviolet, violet, white light, and green laser illumination. Results indicate that M-SiNWs effectively reveal fingerprint minutiae across all spectral bands, with optimal performance under green laser excitation (520 +/- 2 nm). The synergy of quantum confinement effects and surface plasmon resonance significantly enhanced fluorescence intensity, enabling clear observation of Level 3 features sweat pores on silicon substrates. This work validates the universal adaptability of M-SiNWs in complex backgrounds, offering a novel nanomaterial solution for rapid forensic fingerprint detection.</t>
    <phoneticPr fontId="1" type="noConversion"/>
  </si>
  <si>
    <t>Chen, X; Duan, RT; Mao, FC; Zhang, JQ; Tan, JS; Man, LY; Wang, Q; Luo, XQ; Wang, GQ; Peng, CY; Ni, CM; Zhou, XW</t>
  </si>
  <si>
    <t>Chen, Xu; Duan, RongTing; Mao, FuChun; Zhang, JianQiang; Tan, JingSong; Man, LiYuan; Wang, Quan; Luo, XiaoQing; Wang, GuiQing; Peng, ChengYun; Ni, Chun Ming; Zhou, XiaoWei</t>
  </si>
  <si>
    <t>Silicon nanowire; Pore size; Latent fingerprints; Crime scene investigations</t>
  </si>
  <si>
    <t>Yunnan Police College; Yunnan University</t>
  </si>
  <si>
    <t>10.1016/j.microc.2025.114972</t>
  </si>
  <si>
    <t>Coupling of carbon dots in Eu3+doped dicalcium silicate, derived from marine and agro-waste, offers a luminescent armor for counterfeiting, improving thermal sensing and advancing forensic explorations</t>
  </si>
  <si>
    <t>A series of red-emitting composite based on carbon dots in beta-Ca2SiO4:Eu3+ (CDs@CSO:Eu3+) nanocomposites (NCs) were synthesized through a solid state (SS) method, aiming to enhance applications in latent fingerprints (LFPs), lip prints (LPs) detection, anti-counterfeiting (AC) techniques and optical thermometry. The powdered X-ray diffraction (PXRD) analysis confirmed the monoclinic crystal structure of the phosphor. Under 394 nm excitation, the Eu3+ doped beta-CSO:Eu3+ display a broad red emission peak at 615 nm, attributed to the D-5(0)-&gt; F-7(2) transition of Eu3+ ions. The optimal concentration of Eu3+ ions is determined to be 3 mol %, as higher concentrations led to a decrease in photoluminescence (PL) emission intensity due to concentration quenching (CQ). Additionally, a fabricated white light emitting diode (w-LED) using these phosphors achieved chromaticity coordinates of (0.355, 0.352) according to the Commission International de L'Eclairage (CIE), with the CIE, correlated colour temperature (CCT), and colour purity (CP) metrics indicating a bright green output with values of (0.6122, 0.3499), 1177 K, and 88.7%, respectively. The optimized 3wt % CDs@beta-CSO:3Eu(3+) composite demonstrated a remarkable CP of 97.7 %. Notably, the composite maintained 92.6 % of their emission intensity at 420 K, showcasing exceptional thermal stability. The internal quantum efficiency (I-QE) is an impressive 85.8%, demonstrating the effectiveness of the process. This study explores the application of composite materials for LFPs detection and cheiloscopy. Utilizing advanced phosphor composites, we achieved enhanced visualization of fingerprints (FPs) features, including level I (ridge patterns), level II (minutiae points), and level III (ridge details such as pores and scars). Additionally, the composite's efficacy is demonstrated in cheiloscopy, capturing detailed LPs across type I to VI categories. The results highlight the composite's superior performance in both fingerprint and LP analysis, offering improved resolution and reliability for forensic applications. In addition, a novel approach is employed via brush mode to create AC patterns using optimized security ink. The resulting AC tags featured high resolution and durability. These findings underscore the 3wt%CDs@beta-CSO:3Eu(3+) composite as superior luminescent materials for use in fields requiring LFP, AC strategies, and optical thermometry.</t>
  </si>
  <si>
    <t>Chakradhar, SP; Krushna, BRR; Sharma, SC; Mohapatra, SS; Krithika, C; George, A; Pasha, S; Manjunatha, K; Wu, SY; Vanitha, V; Nagabhushana, H</t>
  </si>
  <si>
    <t>Chakradhar, S. Priyanka; Krushna, B. R. Radha; Sharma, S. C.; Mohapatra, S. S.; Krithika, C.; George, Augustine; Pasha, Sardar; Manjunatha, K.; Wu, Sheng Yun; Vanitha, Veera; Nagabhushana, H.</t>
  </si>
  <si>
    <t>Solid state synthesis; Carbon dots; Photoluminescence; Latent fingerprints; Lip prints; Anti-counterfeiting; Optical thermometry; w-LEDs</t>
  </si>
  <si>
    <t>Tumkur University; Jain University; Siksha 'O' Anusandhan University; Meenakshi Academy of Higher Education &amp; Research (MAHER); Meenakshi Ammal Dental College &amp; Hospital; National Dong Hwa University; Avinashilingam University for Women</t>
  </si>
  <si>
    <t>10.1016/j.materresbull.2024.113102</t>
  </si>
  <si>
    <t>Deep learning-based CNN model for multiclass classification of fingerprint patterns</t>
  </si>
  <si>
    <t>Fingerprints are widely used as biometric parameters for identification purposes because of their uniqueness. Moreover, many digital devices have employed fingerprints for security purposes throughout the world. An automatic artificial intelligence-based classification system can reduce the time spent running through the database for fingerprint matching by arranging fingerprints into disjoint classes. It can also help classify fingerprints at the crime scene easily and quickly. The present study proposed a convolutional neural network (CNN) model for the multiclass classification of fingerprint patterns (Arches, Loops, Whorls, and Composites) according to Henry's classification. The model was trained on 2000 fingerprint patterns collected from the fingers of 200 participants. The dataset was split into train, test, and validation part with the ratio of 8:1:1, respectively. The presented CNN model was evaluated by using a confusion matrix for the testing process. Training, validating, and testing the accuracy of the CNN model for classifying fingerprint datasets into four main classes were 89%, 84%, and 85.5%, respectively. This model shows its application as an aiding tool for fingerprint analysis in crime scene investigation, forensic examinations, and fingerprint research.</t>
  </si>
  <si>
    <t>Mahajan, A; Siwan, D; Krishan, P; Rana, A; Verma, R; Guleria, A; Meena, R; Chitara, N; Srivastava, A; Krishan, K</t>
  </si>
  <si>
    <t>Mahajan, Apurav; Siwan, Damini; Krishan, Peehul; Rana, Akansha; Verma, Ritika; Guleria, Ankita; Meena, Rakesh; Chitara, Nandini; Srivastava, Ayushi; Krishan, Kewal</t>
  </si>
  <si>
    <t>MEDICINE SCIENCE AND THE LAW</t>
  </si>
  <si>
    <t>Forensic science; fingerprint classification; artificial intelligence; convolutional neural network; forensic case-work and research; crime scene investigation</t>
  </si>
  <si>
    <t>Panjab University; Panjab University; Indian Institute of Technology System (IIT System); Indian Institute of Technology (IIT) - Mandi; Indian Institute of Technology (IIT) - Madras</t>
  </si>
  <si>
    <t>10.1177/00258024251355042</t>
  </si>
  <si>
    <t>Government &amp; Law; Legal Medicine; Pathology</t>
  </si>
  <si>
    <t>Design and synthesis of quasi- spherical fluorescent carbon quantum dots for visualization of latent fingerprints</t>
  </si>
  <si>
    <t>Carbon quantum dots (CQDs) are a novel class of material that grabbed many engrossments as a promising light-emitting material. In the present work, environmentally friendly, non-toxic, and fluorescent CQDs were synthesized using organic plant-based extracts, such as Brassica juncea (mustard seeds), Citrus limon (lemon juice), Cuminum cyminum (cumin seeds) and Mangifera indica (mango leaves) by following a hydrothermal route. The powder X-ray diffraction (PXRD) studies revealed a peak at 28.7 degrees corresponding to the (002) plane confirming the formation of CQDs. The transmission electron microscope (TEM) images for the synthesized CQDs revealed their average particle size of similar to 3 nm. The optical energy band gap of the prepared CQDs was found to be in the range of similar to 3.67 - 3.99 eV. The fluorescence emission spectra revealed an intense and broad peak centered at similar to 462 nm (blue fluorescence), which is attributed to electronic pi-pi* transition (CC bond) and n-pi* transition (CO bond) on the surface of the CQDs. The lemon juice-sourced CQDs showed a prominent fluorescence intensity as compared to other carbon sources due to the existence of the surface emissive trap state on the surface. The photoluminescence (PL) lifetime of the prepared Citrus limon-based CQDs was similar to 8.9 ns. The latent fingerprints (LFPs) were visualized using optimized Citrus limon sourced CDs on various porous and non-porous substrate surfaces and found type I, type II, and type III fingerprint details with high sensitivity, selectivity, and without any background hindrance, which, owing to prepared fine powder adheres to the only ridges of the fingerprints. The aforementioned results specifically navigate the applicability of the prepared CQDs in the forensic science field.</t>
  </si>
  <si>
    <t>Rotti, RB; Shafi, S; Nagaraju, G; Gouda, GM; Sunitha, DV; Darshan, GP</t>
  </si>
  <si>
    <t>Rotti, Rajeshwari B.; Shafi, Sara; Nagaraju, G.; Gouda, Girish M.; Sunitha, D. V.; Darshan, G. P.</t>
  </si>
  <si>
    <t>Quantum dots; Fluorescence; Quantum confinement; Latent fingerprints; Hydrothermal method</t>
  </si>
  <si>
    <t>REVA University; Siddaganga Institute of Technology; Department of Space (DoS), Government of India; Indian Space Research Organisation (ISRO); Laboratory Electro-Optics Systems (LEOS); University of Padua; M. S. Ramaiah University of Applied Sciences</t>
  </si>
  <si>
    <t>10.1016/j.molstruc.2025.141674</t>
  </si>
  <si>
    <t>Development of conductive fingermarks for forensic applications</t>
  </si>
  <si>
    <t>Fingermarks are an important form of evidence in forensic science, routinely used for identification or exclusion purposes within the criminal justice system. The increasing use of fingerprint recognition in technology and biosecurity, such as for unlocking devices and accessing banking information, highlights the need for forensic fingermark recovery methods that serve both traditional forensic needs and modern technological demands. Current fingerprint development techniques, however, are not designed to fulfil this dual-purpose. This paper presents a novel approach that introduces the use of conductive paint and silicone to develop, recover, and preserve latent, patent, and plastic fingermarks. The innovative method produces conductive casts that capture detailed ridge patterns, thereby facilitating forensic examination as well as being used for unlocking capacitive and ultrasonic fingerprint scanners in a range of mobile devices.</t>
  </si>
  <si>
    <t>Richards, NE; Langley, A; Stimpson, LJV</t>
  </si>
  <si>
    <t>Richards, Niamh E.; Langley, Andrew; Stimpson, Laura J. Vera</t>
  </si>
  <si>
    <t>FORENSIC SCIENCE MEDICINE AND PATHOLOGY</t>
  </si>
  <si>
    <t>Conductivity; Fingermarks; Forensic science</t>
  </si>
  <si>
    <t>Canterbury Christ Church University; University of Kent</t>
  </si>
  <si>
    <t>10.1007/s12024-024-00898-1</t>
  </si>
  <si>
    <t>Dual-Mode Fluorescence Enhancement of Skin-Print Using NaYF4: Yb,Er/CDs Nanocomposites</t>
  </si>
  <si>
    <t>Li, WL; Wang, M; Xu, Y; Huang, YX; Liu, JY</t>
  </si>
  <si>
    <t>Li, Wei-lin; Wang, Meng; Xu, Ying; Huang, Yi-xiang; Liu, Jian-yu</t>
  </si>
  <si>
    <t>SPECTROSCOPY AND SPECTRAL ANALYSIS</t>
  </si>
  <si>
    <t>Fingerprint development; Nanomaterials; Rare earth; Upconversion; Carbon dots; Fluorescence</t>
  </si>
  <si>
    <t>Anhui Police College; Criminal Investigation Police University of China; Anhui Police College</t>
  </si>
  <si>
    <t>10.3964/j.issn.1000-0593(2025)09-2526-09</t>
  </si>
  <si>
    <t>Spectroscopy</t>
  </si>
  <si>
    <t>Eco-friendly carbon dots for smart materials: A sustainable approach to forensics, biopolymer films, and UV-blocking applications</t>
  </si>
  <si>
    <t>We report the synthesis of red-emissive carbon dots (SCDs) from Spinach leaves via a hydrothermal method. These SCDs exhibit strong red photoluminescence (PL), high quantum yield (QY), and excellent stability. Their unique optical features allow clear visualization of latent fingerprints (LFPs) and latent lip prints (LLPs), offering a sensitive and practical forensic tool. Incorporated into polyvinyl alcohol (PVA) films, the SCDs form flexible nanocomposites (NCs) with UV-blocking properties that extend food shelf life by minimizing moisture loss and microbial growth, as shown in strawberry preservation tests. SCDs serve as fluorescent inks for anticounterfeiting (AC), generating patterns visible only under UV light for secure data encryption. Cytotoxicity assays confirm their biocompatibility, supporting safe application in consumer and biomedical products. The environmental friendliness of SCDs highlights their potential for diverse applications in security, food safety, and materials science. Future research will focus on expanding the scope of SCDs in emerging technological fields.</t>
  </si>
  <si>
    <t>Sandeep, DH; Krushna, BRR; Yu, SL; Lyu, BL; Manjunatha, K; Wu, SY; Sharma, SC; Kumar, JBP; Mohapatra, L; Krithika, C; Manimekalai, K; George, A; Nagabhushana, H</t>
  </si>
  <si>
    <t>Sandeep, D. H.; Krushna, B. R. Radha; Yu, Shih-Lung; Lyu, Bing-Li; Manjunatha, K.; Wu, Sheng Yun; Sharma, S. C.; Kumar, J. B. Prasanna; Mohapatra, Liza; Krithika, C.; Manimekalai, K.; George, Augustine; Nagabhushana, H.</t>
  </si>
  <si>
    <t>Spinach leaves; Carbon dots; Data encryption; Flexible films; Latent fingerprints</t>
  </si>
  <si>
    <t>Tumkur University; National Dong Hwa University; Jain University; Siksha 'O' Anusandhan University; Meenakshi Academy of Higher Education &amp; Research (MAHER); Meenakshi Ammal Dental College &amp; Hospital; Mahatma Gandhi Medical College &amp; Research Institute</t>
  </si>
  <si>
    <t>10.1016/j.materresbull.2025.113596</t>
  </si>
  <si>
    <t>Efficient feature points detector for full and partial palmprint recognition</t>
  </si>
  <si>
    <t>Over the last decade, biometrics has witnessed significant advancements in various forensic and security applications for human identification and authentication, with growing interest in effective and discriminative traits such as palmprints. However, practical applications still face challenges, especially when palmprints are collected in portions, such as at crime scenes, or partially acquired for authentication in uncontrolled environments. This paper presents a novel method that incorporates the local binary patterns (LBP) operator into the conventional scale-invariant feature transform (SIFT) algorithm to detect and extract robust keypoint features. While SIFT employs a Gaussian filter to detect keypoints on the palmprint, the proposed method leverages the multi-scale LBP operator to detect stable points prior to computing the corresponding descriptors. Furthermore, an efficient method for filtering keypoints, namely the Self-Geometric Relationship (SGR) filter, is introduced to eliminate potential false matches. The proposed palmprint recognition system, LBPSIFT-SGR, demonstrates competitive performance on full palmprints compared to state-of-the-art techniques and exhibits clear superiority on partial palmprint images, where competing systems fail, across different datasets.</t>
  </si>
  <si>
    <t>Khelifi, F; Almaghtufa, J; Bouridane, A</t>
  </si>
  <si>
    <t>Khelifi, Fouad; Almaghtufa, Jumma; Bouridane, Ahmed</t>
  </si>
  <si>
    <t>KNOWLEDGE-BASED SYSTEMS</t>
  </si>
  <si>
    <t>Palmprint recognition; Keypoints detection; Partial matching; Biometrics</t>
  </si>
  <si>
    <t>Northumbria University; University of Sharjah</t>
  </si>
  <si>
    <t>10.1016/j.knosys.2025.114335</t>
  </si>
  <si>
    <t>Enhanced persistent luminescence afterglow in Ca2Ga2GeO7: Tb3+ phosphor via Gd3+ or Y3+ co-doping for latent fingerprint detection and anti-counterfeiting applications</t>
  </si>
  <si>
    <t>In this study, the persistent luminescence emission from Tb3+-doped Ca2Ga2GeO7 phosphors was significantly enhanced by co-doping with Gd3+ and Y3+ ions, and their potential for latent fingerprint detection and anti-counterfeiting applications was thoroughly investigated. The phosphors were synthesized using a high-temperature solid-state reaction method. The afterglow intensity and persistence improved after co-doping with Gd3+ and Y3+ ions, with optimal samples exhibiting a persistence of over 6000 seconds. Thermoluminescence (TL) investigations confirmed deeper trap states presence, facilitating extended energy storage and improved afterglow performance. Photoluminescence (PL) and cathodoluminescence (CL) analyses elucidated specific energy transfer mechanisms among the dopants. At the same time, TL deconvolution highlighted the role of dopant-induced defect states in enhancing trapping and recombination processes. Furthermore, the co-doped samples exhibited bright green emissions with very high intensity. The practical utility of the prepared phosphors was demonstrated in two key applications: latent fingerprint (LFP) detection on non-porous surfaces under UV light and as security ink for anti-counterfeiting purposes. The phosphors provided excellent contrast, clarity, and minutiae details, capturing all three levels (1, 2, and 3) of LFP features essential for forensic identification. Based on these findings, Gd3+ and Y3+ co-doped Ca2Ga2GeO7: Tb3+ phosphor is promising for persistent luminescence-based applications in forensic science and anti-counterfeiting.</t>
  </si>
  <si>
    <t>Mushtaq, U; Ayoub, I; Nair, GB; Yagoub, MYA; Erasmus, LJB; Swart, HC; Kumar, V</t>
  </si>
  <si>
    <t>Mushtaq, Umer; Ayoub, Irfan; Nair, Govind B.; Yagoub, M. Y. A.; Erasmus, Lucas J. B.; Swart, Hendrik C.; Kumar, Vijay</t>
  </si>
  <si>
    <t>Calcium gallo-germanate; XRPD, Tb3+; Photoluminescence; Persistent luminescence; Latent fingerprinting; Anticounterfeiting</t>
  </si>
  <si>
    <t>National Institute of Technology (NIT System); National Institute of Technology Srinagar; University of the Free State; University of Johannesburg</t>
  </si>
  <si>
    <t>10.1016/j.jallcom.2025.179901</t>
  </si>
  <si>
    <t>Enhancing luminescence efficiency and optical gain of Ca2GdMO6:Eu3+ (M=Nb, Ta) phosphors via B3+ co-doping for forensic imaging applications</t>
  </si>
  <si>
    <t>Red-emitting phosphors with high optical gain and structural tunability are of great interest for applications in lighting, lasers, and forensic imaging. In this study, a series of Eu3+, B3+ co-doped Ca2Gd1-xMO6:xEu(3+), yB(3+) (M = Nb, Ta) double perovskite phosphors (x = 40 mol%, y = 0-100 mol%) were synthesized via the conventional solid-state reaction method. X-ray diffraction (XRD) confirmed a monoclinic double perovskite structure for compositions with y &lt;= 50 mol% (Nb-based) and y &lt;= 30 mol% (Ta-based), while Rietveld refinement (R-wp &lt; 8 %) revealed that at 100 mol% B3+, the diffraction pattern matches a tetragonal ZrO2-type model (P4(2)/nmc), despite the absence of Zr, indicating a B3+-driven structural transition caused by severe lattice distortion. SEM micrographs showed uniform grains up to 50 mol% B3+, followed by fragmentation and densification at higher concentrations. Photoluminescence (PL) spectra under 465 nm excitation exhibited intense red emission (D-5(0)-&gt; F-7(2)) enhanced up to 30 mol% B3+ due to efficient charge compensation and lattice distortion, then gradually decreased at higher levels owing to structure-driven concentration quenching and formation of non-radiative centers. Judd-Ofelt analysis indicated a progressive reduction in asymmetry ratio and Omega(2)/Omega(4) parameters, consistent with increasing structural symmetry. Correspondingly, the radiative quantum efficiency (eta(QE)), stimulated emission cross-section (sigma(e)), and optical gain (sigma(e) x tau) showed optimal values at intermediate B3+ concentrations, with a notable increase in lifetime and gain at 100 mol% due to the emergence of the centrosymmetric phase. The thermal quenching behavior (300-550 K) demonstrated improved luminescence retention for the monoclinic phase compared to the ZrO2-type structure, confirming the structural control of PL thermal stability. Latent fingerprint (LFP) detection was successfully demonstrated on glass, metal, plastic, and wood surfaces using optimized phosphor compositions under 254 and 365 nm UV illumination. Clear ridge details were observed, especially on non-porous substrates, confirming the practical applicability of these materials in forensic imaging. Colorimetric analysis based on the CIE 1931 diagram revealed a high red color purity and low correlated color temperature (CCT), further supporting their use in warm-red-emitting optoelectronic and security applications.</t>
  </si>
  <si>
    <t>Güleryüz, LF; Ilhan, M</t>
  </si>
  <si>
    <t>Guleryuz, Lutfiye Feray; Ilhan, Mustafa</t>
  </si>
  <si>
    <t>CERAMICS INTERNATIONAL</t>
  </si>
  <si>
    <t>Double perovskite phosphors; Eu3+; B3+ co-doping; Photoluminescence properties; Judd-Ofelt analysis; Latent fingerprint detection</t>
  </si>
  <si>
    <t>Ege University; Marmara University</t>
  </si>
  <si>
    <t>10.1016/j.ceramint.2025.11.111</t>
  </si>
  <si>
    <t>Er3+activation double perovskite green trifunctional material for dual-mode optical thermometry, lighting technology and fingerprint detection</t>
  </si>
  <si>
    <t>To meet the global demand for sustainable lighting and accurate non-contact temperature measurement, in this study, Er3+ activation Ca2GaNbO6 double perovskite green fluorescent materials successfully prepared by high-temperature solid-phase reaction method and their multifunctional applications are presented. Structural analysis confirms that Er3+ ions preferentially occupy Ca2+ sites in the orthorhombic Pnma (62) lattice to form a stable double perovskite framework. The optimal doping concentration (x = 0.02) minimizes concentration quenching, with quadrupole-quadrupole interactions (critical distance R-c &gt; 5 nm). In order to evaluate the temperature response properties of fluorescent materials, the fluorescence intensity ratio technique was used in this study to characterize their temperature dependence. The maximal absolute sensitivity (S-a) and relative sensitivity (S-r) of Ca2GaNbO6:0.02Er(3+) are 1.06 %/K and 1.33 %/K (down-conversion) and 0.57 %/K and 1.46 %/K (up-conversion), respectively, outperforming many similar materials based on Er3+. When integrated into white light emitting diodes, these phosphors achieve excellent color purity (similar to 99.5 %), high color rendering index (R-a &gt; 84), and tunable correlated color temperature (4490-5873 K), in addition to enabling high-resolution ridge pattern visualization of latent fingerprints under UV excitation on different substrates using electrostatic adsorption and strong green emission. This work highlights the potential of Er3+ activation Ca2GaNbO6 for high-performance optical temperature measurement, white light emitting diodes, and forensic imaging potential.</t>
  </si>
  <si>
    <t>Tian, ZH; Peng, XY; Li, RM; Chen, WH; Wang, K; Guo, X; Cui, RR</t>
  </si>
  <si>
    <t>Tian, Zhanghai; Peng, Xingyang; Li, Rongmao; Chen, Weihai; Wang, Kang; Guo, Xiang; Cui, Ruirui</t>
  </si>
  <si>
    <t>MATERIALS TODAY CHEMISTRY</t>
  </si>
  <si>
    <t>Er3+; Down/up-conversion; Temperature sensing; WLEDs; Fingerprint</t>
  </si>
  <si>
    <t>Guizhou University</t>
  </si>
  <si>
    <t>10.1016/j.mtchem.2025.102995</t>
  </si>
  <si>
    <t>Chemistry; Materials Science</t>
  </si>
  <si>
    <t>Evaluating reporting practices in fingerprint comparisons using information theory: five response categories are better than three</t>
  </si>
  <si>
    <t>Forensic fingerprint examiners communicate the results of their comparisons using a categorical decision scale that traditionally has only two or three categories. Newer scales with five categories have been proposed and, in some cases, adopted. In the present work, we model existing fingerprint comparison data using an approach that characterizes the amount of information provided by examiner decisions when they use a given scale. We demonstrate that the five-response-category scale produces an overall higher information gain, maintains high information gain even for risk-averse examiners, is more tolerant of non-optimal decision thresholds, and tends to encourage examiner decision thresholds that are very close to optimal, especially the critical decision threshold that determines an identification response. We further show that all of these advantages of the five-response-category scale are robust against variations in the base rates of a mated pair. In addition, there appear to be relatively few negative aspects of this scale, and larger scales are unlikely to produce marked improvements over five categories. The current work is an endorsement of efforts to shift to five-response-category decision scales in the friction ridge discipline.</t>
  </si>
  <si>
    <t>Cohen, AL; Starns, JJ; Coon, M; Aggadi, N; Busey, TA</t>
  </si>
  <si>
    <t>Cohen, Andrew L.; Starns, Jeffrey J.; Coon, Meredith; Aggadi, Nada; Busey, Thomas A.</t>
  </si>
  <si>
    <t>LAW PROBABILITY &amp; RISK</t>
  </si>
  <si>
    <t>fingerprints; expected information gain; information theory; response categories; signal detection theory (SDT)</t>
  </si>
  <si>
    <t>University of Massachusetts System; University of Massachusetts Amherst; Indiana University System; Indiana University Bloomington</t>
  </si>
  <si>
    <t>10.1093/lpr/mgaf004</t>
  </si>
  <si>
    <t>Government &amp; Law; Mathematics; Mathematical Methods In Social Sciences</t>
  </si>
  <si>
    <t>Evaluation of Anthropometric Measurement Results and the Relationship Between Individual Identity and Geographic Belonging Through Artificial Neural Networks from a Mental Health Perspective</t>
  </si>
  <si>
    <t>Background:Identity verification and geographical belonging are significant issues with mental health implications, particularly in forensic contexts. Anthropometric measurements offer potential insights into these relationships.Aim:This study aims to evaluate the significance of anthropometric measurement results and the relationship between an individual's identity and their geographical belonging through artificial neural networks from a mental health perspective.Methods:Study Population: The study population consisted of female individuals who visited or were brought to the forensic medicine outpatient clinic of a public hospital located in the center of Bal &amp; imath;kesir Province between June 2023 and October 2023. Sample: The sample consisted of 100 voluntary female participants who agreed to take part in the study. The participants' geographical origins were inquired, and anthropometric measurements were conducted. Measurement results were recorded in an artificial neural network program using participant code names and evaluated using the Matlab program.Results:It was found that lip prints, fingerprints, and the angle of the mandible contained varying amounts of usable data in both the training and testing phases. The system developed by the researchers achieved a high success rate with an R-value of 1 during the training process and 0.97 during the testing process.Conclusion:In future research addressing identity verification as a social issue from a mental health perspective, solutions may involve improving the performance of this system by utilizing different artificial neural network models, learning algorithms, and activation functions.</t>
  </si>
  <si>
    <t>Öztuna, S; Isik, C; Altinöz, NA</t>
  </si>
  <si>
    <t>Oztuna, S.; Isik, C.; Altinoz, N. A.</t>
  </si>
  <si>
    <t>NIGERIAN JOURNAL OF CLINICAL PRACTICE</t>
  </si>
  <si>
    <t>Anthropometric measurement; artificial neural networks; geography; mental health</t>
  </si>
  <si>
    <t>Balikesir University</t>
  </si>
  <si>
    <t>10.4103/njcp.njcp_290_24</t>
  </si>
  <si>
    <t>General &amp; Internal Medicine</t>
  </si>
  <si>
    <t>Exploring LaSrAl3O7:Eu3+ phosphor for smart technologies: Bridging photonic emission, MATLAB based latent fingerprint recognition and energy storage applications</t>
  </si>
  <si>
    <t>A series of red-emitting LaSrAl3O7: Eu3+ (LSAO: Eu3+) phosphors is successfully synthesized via a green solution combustion route using Aloe vera extract as a biofuel. Comprehensive characterization is performed using X-ray diffraction (XRD), field emission scanning electron microscopy (FE-SEM), transmission electron microscopy (TEM), and photoluminescence (PL) spectroscopy. Under 398 nm excitation, the LSAO: Eu3+ phosphors exhibited four distinct emission peaks corresponding to the D-5(0) -&gt; F-7(J) (J = 1-4) transitions of Eu3+, with the most intense red emission observed at 616 nm due to the D-5(0) -&gt; F-7(2) transition. Among the doping concentrations investigated (x = 1-11 mol %), 5 mol % Eu3+ is identified as optimal, yielding a high internal quantum efficiency (I-QE) of 85.13 % and excellent color purity (CP) of 99.8 %. It also exhibited a high thermal stability of 91.87 % at 420 K with an activation energy (E-a) of 0.298 eV. The fabricated red and white light-emitting diodes (R-LED and W-LED) exhibited correlated color temperatures (CCT) of 2987 K and 5657 K, respectively, with the W-LED chromaticity coordinates (0.329, 0.336) falling within the white light region. In forensic applications, LSAO: 5 mol% Eu3+ enabled clear visualization of Level I-III fingerprints (FPs) features. The developed prints demonstrated remarkable stability retaining detail after 120 days of storage, exposure to solvents, thermal endurance up to 250 degrees C and UV irradiation for about 6 h. Poroscopic analysis confirmed consistent pore-level clarity, number, distance and shape of sweat pores. Surface hydroxyl groups on the phosphor facilitated hydrogen bonding with FP residues, enhancing selective ridge adherence. Furthermore, MATLAB-based image processing approach successfully matched FPs with 100 % similarity for self-comparisons and &lt;8 % for non-matching donors, confirming high biometric specificity. Also demonstrated more than 85 % matching score for similar FPs on different substrates. In parallel, the LSAO: 11 mol% Eu3+ electrode exhibited outstanding electrochemical performance with a specific capacitance (C-sp) of 184.68 F/g at 5 mV/s and capacitance retention of 86.97 % over 10,000 cycles. These results position the LSAO: Eu3+ phosphor as a multifunctional smart material, bridging applications in photonics, forensic identification and electrochemical energy storage.</t>
  </si>
  <si>
    <t>Chakradhar, SP; Krushna, BRR; Sharma, SC; Ganesan, L; Murugan, K; Manjunatha, K; Wu, SY; Yu, SL; Shkir, M; Ashraf, IM; Sangaraju, S; Nagabhushana, H</t>
  </si>
  <si>
    <t>Chakradhar, S. Priyanka; Krushna, B. R. Radha; Sharma, S. C.; Ganesan, L.; Murugan, K.; Manjunatha, K.; Wu, Sheng Yun; Yu, Shih-Lung; Shkir, Mohd; Ashraf, I. M.; Sangaraju, Sambasivam; Nagabhushana, H.</t>
  </si>
  <si>
    <t>Phosphor; Photoluminescence; W-LED; Latent fingerprints; MATLAB; Supercapacitors</t>
  </si>
  <si>
    <t>Tumkur University; Jain University; Meenakshi Academy of Higher Education &amp; Research (MAHER); Meenakshi Ammal Dental College &amp; Hospital; Shri Sathya Sai Medical College &amp; Research Institute; National Dong Hwa University; King Khalid University; United Arab Emirates University; King Khalid University</t>
  </si>
  <si>
    <t>10.1016/j.mtchem.2025.103173</t>
  </si>
  <si>
    <t>Exploring the luminescent and thermal properties of Sm3+doped BaYAlZn3O7 for latent fingerprint detection and optoelectronic applications</t>
  </si>
  <si>
    <t>Current luminescent nanophosphors face challenges in latent fingerprints (LFPs) detection, such as poor adhesion, low contrast on complex surfaces, and limited photostability. In white light emitting diodes (w-LEDs), issues like low thermal stability, poor color purity, and efficiency loss hinder performance. This study addresses these gaps by preparing Sm3+ doped BaYAlZn3O7 (BYAZO: Sm3+) phosphors prepared using solution combustion method with enhanced luminescence, strong adhesion, and high thermal stability, making them promising for both forensic and LED applications. X-ray powder diffraction analysis coupled with Rietveld refinement confirmed the formation of a single-phase hexagonal structure (space group: P63mc (186)) in the BYAZO: Sm3+ samples. These phosphors exhibited a prominent orange-red photoluminescence (PL) peak at 644 nm, attributed to the electric dipole transition 4G5/2 -&gt; 6H9/2 of Sm3+ ions. The optimal doping concentration for maximum luminescence intensity is determined to be 5 mol %. Temperature dependent photoluminescence (TDPL) studies revealed exceptional luminous thermal stability (LTS), with the emission intensity retaining 92.70 % of its original value at 420 K. The activation energy (Ea) is calculated as 0.305 eV, further underscoring the high thermal robustness of the phosphor. Fluorescence intensity and lifetime analyses indicated maximum relative temperature sensitivity (SR) and absolute temperature sensitivity (SA) values of 4.21 % K-1 and 0.120 K-1 at 300 K, respectively. The chromaticity coordinates of BYAZO:5Sm3+ are consistently situated in the orange-red region of the 1931 Commission Internationale de l'Eclairage (CIE) diagram, demonstrating high color purity (CP: 95.7 %). Furthermore, the potential application of BYAZO:5Sm3+ phosphors in LFPs detection is evaluated across various surface types. The phosphor displayed excellent adhesion to ridge patterns, enabling clear distinction between ridges and furrows, while providing detailed information necessary for fingerprint (FP) individualization. These findings highlight the superior luminescent properties and multifunctional applicability of BYAZO:5Sm3+ phosphors, positioning them as promising candidates for advanced LFPs detection and optical thermometry applications.</t>
  </si>
  <si>
    <t>Prathibha, B; Navya, N; Krushna, BRR; Sharma, SC; Abishek, G; Tullanithi, KM; Mishra, S; Manjunatha, K; Wu, SY; Bommalingaiah, B; Arunakumar, R; Ramakrishna, G; Nagabhushana, H</t>
  </si>
  <si>
    <t>Prathibha, B.; Navya, N.; Krushna, B. R. Radha; Sharma, S. C.; Abishek, Gundam; Tullanithi, K. M.; Mishra, Swati; Manjunatha, K.; Wu, Sheng Yun; Bommalingaiah, B.; Arunakumar, R.; Ramakrishna, G.; Nagabhushana, H.</t>
  </si>
  <si>
    <t>OPTICAL MATERIALS</t>
  </si>
  <si>
    <t>Phosphor; Photoluminescence; Thermal sensing; Sensitivity; Latent fingerprints</t>
  </si>
  <si>
    <t>Tumkur University; Tumkur University; Jain University; Mahatma Gandhi Medical College &amp; Research Institute; Siksha 'O' Anusandhan University; National Dong Hwa University</t>
  </si>
  <si>
    <t>10.1016/j.optmat.2025.116813</t>
  </si>
  <si>
    <t>Materials Science; Optics</t>
  </si>
  <si>
    <t>Exploring the multifaceted potential of Ga3+doped ZnO nanoparticles in biomedical and forensic applications</t>
  </si>
  <si>
    <t>This study presents the synthesis and multifunctional evaluation of Ga3+-doped Zinc oxide (ZnO) nanoparticles (NPs) using a solution combustion method with honey as a biogenic fuel. Ga3+ concentrations from 1 to11 mol% were incorporated into ZnO, yielding particles with a hexagonal wurtzite structure, confirmed by X-ray diffraction (XRD), and scanning electron microscopy (SEM), transmission electron microscopy (TEM), X-ray photoelectron spectroscopy (XPS) analysis verified successful Ga3+ integration without secondary phase formation, diffuse reflectance spectroscopy (DRS), Raman spectroscopy, Fourier-transform infrared spectroscopy (FTIR), and photoluminescence (PL) spectroscopy. PL studies revealed a strong UV emission peak at 385 nm and broad visible emission from 420-660 nm under 248 nm excitation, highlighting their potential in anti-counterfeiting (AC) applications through UV-activated security inks and labels. For forensic applications, ZnO:1Ga3+ NPs demonstrated excellent visualization of latent fingerprints (LFPs), capturing detailed ridge and pore features on porous and non-porous surfaces, making them a reliable, non-destructive tool for personal identification. Biological assessments revealed notable antioxidant activity, with ZnO:1Ga3+ NPs effectively scavenging DPPH and H2O2 radicals, along with inhibiting ADP-induced platelet aggregation, suggesting therapeutic potential in mitigating oxidative stress and thrombotic conditions. Additionally, cytotoxicity tests on A549 lung cancer cells showed a dose-dependent reduction in cell viability, achieving a 68.52 % decrease at 100 mu g/mL and an IC50 of 164.28 mu g/mL. In contrast, HEK-293 normal embryonic kidney cells retained over 90 % viability across the same concentration range, highlighting the anticancer potential of ZnO:1Ga3+ NPs. To evaluate the specific advantages of Ga3+ doping, control experiments with undoped ZnO NPs were conducted. Compared to ZnO:1Ga3+, the undoped ZnO showed higher cytotoxicity toward HEK-293 cells (IC50 = 587.88 mu g/ mL), confirming the improved biocompatibility imparted by Ga3+. These findings establish ZnO:Ga3+ NPs as versatile materials suitable for AC, forensic, and biomedical applications, combining stability, biocompatibility, and targeted efficacy, making them promising candidates for advanced technological and therapeutic solutions.</t>
  </si>
  <si>
    <t>Pruthviraj, IS; Krushna, BRR; Sharma, SC; Panda, M; Jayannan; Ganesan, L; Manjunatha, K; Wu, SY; Manjula, MV; Shivakumar, V; Devaraja, S; Nagabhushana, H</t>
  </si>
  <si>
    <t>Pruthviraj, I. S.; Krushna, B. R. Radha; Sharma, S. C.; Panda, Maitreyee; Jayannan; Ganesan, Lambodaran; Manjunatha, K.; Wu, Sheng Yun; Manjula, M. V.; Shivakumar, V.; Devaraja, S.; Nagabhushana, H.</t>
  </si>
  <si>
    <t>COLLOIDS AND SURFACES A-PHYSICOCHEMICAL AND ENGINEERING ASPECTS</t>
  </si>
  <si>
    <t>Nanoparticles; Anti-counterfeiting; Latent fingerprint; Poroscopy; Thrombosis</t>
  </si>
  <si>
    <t>Tumkur University; Jain University; Siksha 'O' Anusandhan University; Meenakshi Academy of Higher Education &amp; Research (MAHER); Meenakshi Ammal Dental College &amp; Hospital; Meenakshi Academy of Higher Education &amp; Research (MAHER); Meenakshi Ammal Dental College &amp; Hospital; National Dong Hwa University; Tumkur University; Tumkur University</t>
  </si>
  <si>
    <t>10.1016/j.colsurfa.2025.137058</t>
  </si>
  <si>
    <t>Exploring the Sr2Ga2GeO7:Tb3+ Long Persistent Luminescence Phosphor for Cutting-Edge Forensic Solutions in Latent Fingerprint Detection and Anticounterfeiting Applications</t>
  </si>
  <si>
    <t>A series of Sr2-xGa2GeO7: x Tb3+ (0 mol% &lt;= x &lt;= 10 mol%) phosphors exhibiting persistent luminescence is synthesized via a high-temperature solid-state reaction. Structural analysis and phase identification are conducted using X-ray powder diffraction and Rietveld refinement. The reflectance spectra revealed that the synthesized phosphor exhibited a direct bandgap with a value of 4.99 eV. The photoluminescence excitation spectra displayed broad absorption bands corresponding to the 4f8 -&gt; 4f75d1 transition of the Tb3+ ion, along with narrow-band absorption peaks attributed to the 4f-4f transitions. The emission spectra featured peaks resulting from transitions from the excited energy-state (5D3/5D4) to the ground-state levels (7FJ). Among these transitions, the 5D4 -&gt; 7F5 transition is dominant, producing the green emission of the synthesized phosphor. Concentration quenching is observed, attributed to the radiative reabsorption process. Additionally, the synthesized phosphor demonstrated thermal stability up to 675 K. The kinetic scan and afterglow measurements showed that the persistent luminescence lifetime is approximate to 7000 s, and the afterglow persistence is up to 100 s. Thermoluminescence measurements revealed that besides the intrinsic defect, doping introduced the interstitial and vacancy defects that contributed to improving the persistent luminescence of the synthesized phosphor. The synthesized phosphor demonstrated a practical application for latent fingerprint detection and anticounterfeiting applications.</t>
  </si>
  <si>
    <t>Ayoub, I; Mushtaq, U; Nair, GB; Sundaram, G; Swart, HC; Kumar, V</t>
  </si>
  <si>
    <t>Ayoub, Irfan; Mushtaq, Umer; Nair, Govind B.; Sundaram, Gaurav; Swart, Hendrik C.; Kumar, Vijay</t>
  </si>
  <si>
    <t>SMALL</t>
  </si>
  <si>
    <t>afterglow; anticounterfeiting; green emission; latent fingerprints; persistent luminescence; traps</t>
  </si>
  <si>
    <t>National Institute of Technology (NIT System); National Institute of Technology Srinagar; University of the Free State</t>
  </si>
  <si>
    <t>10.1002/smll.202500285</t>
  </si>
  <si>
    <t>Chemistry; Science &amp; Technology - Other Topics; Materials Science; Physics</t>
  </si>
  <si>
    <t>Facile one-step synthesis of multifunctional carbon dots for rapid fingerprint recognition, information encryption, and Fe3+ion detection</t>
  </si>
  <si>
    <t>Fingerprint recognition plays a crucial role due to its uniqueness. However, conventional detection methods suffer from significant drawbacks, including high consumption, health risk and sample contamination, which restrict their practical application in the crime investigations and forensic analysis. This necessitates the development of simple, rapid, safe and environmentally-friendly alternative methods for fingerprints detection. In this work, we report the synthesis of novel cyan-emitting carbon dots (CDs) via a facile one-step hydrothermal reaction using polyethyleneimine and coumarin as precursors. The CDs enabled the clear visualization of fingerprint patterns on various substrates through immersion and spraying methods with pure water solutions, without the need for any cosolvents. Level 2 and level 3 details of fingermarks were evidently visible for individual identification within a short exposure time under 365 nm UV light irradiation. Additionally, fluorescent 3D fingerprint images revealed direct and specific evidence regarding pressing habits. Interestingly, the fluorescence intensity of CDs was tunable by adjusting the pH. We further fabricated invisible CDs ink for information encryption and decryption via UV irradiation and acid/alkali treatment. Moreover, CDs have the specific ability to sense Fe3+ ions in actual water samples, with a detection limit of 0.613 mu M and a linear range of 0-27 mu M. We conducted an in-depth study on the fluorescence quenching mechanism of CDs caused by Fe3+ ions, proposing a plausible mechanism based on a synergistic effect of dynamic quenching, static quenching and inner filter effect. Therefore, this study provides a promising multifunctional nanomaterial for fingerprint recognition, data encryption, and Fe3+ detection.</t>
  </si>
  <si>
    <t>Pan, ZW; He, QQ; Du, TT; Deng, YD; Zhong, QM; Liu, Q; Yi, WJ</t>
  </si>
  <si>
    <t>Pan, Zhi-Wei; He, Qiao-Qiao; Du, Ting-Ting; Deng, Yu-Dan; Zhong, Qinmei; Liu, Qiang; Yi, Wen-Jing</t>
  </si>
  <si>
    <t>Carbon dots; Fingerprint detection; Anti-counterfeiting; Encryption/Decryption; Fe3+ion detection; Multifunctional application</t>
  </si>
  <si>
    <t>Southwest Minzu University; Southwest Minzu University</t>
  </si>
  <si>
    <t>10.1016/j.microc.2024.112392</t>
  </si>
  <si>
    <t>Fe-doped NiO nanopowders for advanced photochemical applications: Synthesis, characterization, photo-assisted dye degradation and latent fingerprint visualization</t>
  </si>
  <si>
    <t>The present study investigates the novel potential of Ni1-xFexO (x = 0, 0.01, 0.03, 0.05, 0.07 &amp; 0.09) nano- particles fabricated through the solution combustion method using glutamine for the first time. The prepared nanoparticles were comprehensively investigated for their structural, optical, luminescence, dye-degradation (photocatalytic) and latent fingerprint visualization using various spectroscopic techniques. The XRD and XPS analysis confirmed the formation of a NiO in cubic structure and the existence of Ni MNPs when Fe is doped into the NiO matrix. Additionally, XPS investigation reveals the multivalence of Ni (Ni0, Ni2+, Ni3+) and Fe (Fe2+ and Fe3+) in the Ni1-xFexO nanocatalysts. The FE-SEM reveal morphological changes and increased agglomeration with higher Fe content, indicating structural modifications, while elemental mapping confirms the homogeneous distribution of Ni and O and effective Fe incorporation, enhancing catalytic properties while potentially compromising mechanical stability. Furthermore, the possible mechanism for the emergence of Ni MNPs is presented. The band gap of pure NiO is estimated to be 3.53 eV and reduces to 2.02 eV for 9 mol% of Fe, making it viable for degrading dyes under visible light. Further, the prepared nanocatalysts were tested against Brilliant Green (BG) dye under visible light and found their remarkable ability to degrade the dye (with a degradation efficiency of 99.4 % by Ni0.91Fe0.09O) in just 80 min, surpassing other reported nanocatalysts. According to PL studies, the nano-catalysts possess abundant defects induced by the Fe substitution and play a pivotal role in facilitating dye degradation through interactions with reactive oxygen species (ROS). Furthermore, the CIE chromaticity studies have confirmed that the emission occurs in the blue region. Based on the photocatalytic and PL analysis, the possible mechanism for dye degradation has been developed and demonstrated. The investigated results demonstrate the potential of Ni1-xFexO nanoparticles as highly efficient photocatalysts for dye degradation. The nanoparticles revealed latent finger prints (LFPs) on three non-porous surfaces: a glass paperweight, a stapler, and a steel knife. Our results demonstrated the successful detection of three types of ridges - type I (eye, ridge end), type II (cross over, island, bifurcation), and type III (sweat pores) - on all surfaces. Our findings suggest that the synthesized Fe-doped NiO nanoparticles have great potential for advanced forensic applications and can also effectively degrade dye pollutants.</t>
  </si>
  <si>
    <t>Kumar, KJR; Alqarni, AS; Ashwini, KR; Manjunatha, SO; Kagola, UK; Gurushantha, K; Reddy, SS; Basavegowda, N; Madhu, A; Srinatha, N</t>
  </si>
  <si>
    <t>Kumar, K. J. Rudresh; Alqarni, Areej S.; Ashwini, K. R.; Manjunatha, S. O.; Kagola, Upendra Kumar; Gurushantha, K.; Reddy, S. Satyanarayana; Basavegowda, Nagaraj; Madhu, A.; Srinatha, N.</t>
  </si>
  <si>
    <t>PHYSICA B-CONDENSED MATTER</t>
  </si>
  <si>
    <t>Brilliant green; Fe doped NiO; Dye degradation; Photoluminescence; XPS; Latent fingerprint</t>
  </si>
  <si>
    <t>Princess Nourah bint Abdulrahman University; BMS College of Engineering; REVA University; Ramaiah Institute of Technology; Visvesvaraya Technological University; Yeungnam University; Dayananda Sagar College of Engineering</t>
  </si>
  <si>
    <t>10.1016/j.physb.2025.416991</t>
  </si>
  <si>
    <t>Physics</t>
  </si>
  <si>
    <t>Fingerprint change as a consequence of anticancer treatments: A systematic integrative review</t>
  </si>
  <si>
    <t>Objective: While it is widely acknowledged that fingerprint recognition has played an essential part in policing and forensic science, little is known about fingerprint alterations in medical science, specifically as a consequence of anticancer treatments. Thus, we aimed to analyze the extent of evidence between cancer treatments and fingerprint alterations in adults with cancer. Methods: A systematic integrative review was conducted according to the PRISMA statement and the Cochrane guidelines for conducting a systematic review. PubMed, CINAHL, Web of Science, and Scopus were searched from the inception between August and November 2024. The quality appraisal was conducted to evaluate the methodological quality of the included articles, selecting the most appropriate tool based on the publication type and study design. Results: Of 176 records, we selected five experimental studies articles and nine case reports publications. A correlation between specific anticancer treatments (capecitabine, taxanes, and tyrosine kinase inhibitors) and fingerprint alterations has been documented in individuals with various cancer diagnoses (mainly advanced breast and colorectal cancers). The majority of articles were of moderate to low quality. Conclusions: Although fingerprint alteration as a consequence of specific anticancer treatments has been documented, further large and well-designed experimental studies are necessary to quantify the phenomenon burden in relation to specific anticancer regimens and populations. Prospero registration n: (CRD42024581192). (c) 2025 The Author(s). Published by Elsevier Inc. This is an open access article under the CC BY-NC-ND license (http://creativecommons.org/licenses/by-nc-nd/4.0/)</t>
  </si>
  <si>
    <t>Belloni, S; Magon, A; de Sanctis, R; Tiberio, P; Conte, G; Arrigoni, C; Caruso, R</t>
  </si>
  <si>
    <t>Belloni, Silvia; Magon, Arianna; de Sanctis, Rita; Tiberio, Paola; Conte, Gianluca; Arrigoni, Cristina; Caruso, Rosario</t>
  </si>
  <si>
    <t>SEMINARS IN ONCOLOGY</t>
  </si>
  <si>
    <t>Adermatoglyphia; Cancer; Change; Chemotherapy; Fingerprint; Loss</t>
  </si>
  <si>
    <t>University of Pavia; IRCCS Policlinico San Donato; Humanitas University; University of Milan</t>
  </si>
  <si>
    <t>10.1016/j.seminoncol.2025.152335</t>
  </si>
  <si>
    <t>Oncology</t>
  </si>
  <si>
    <t>Fingerprint image scale estimation for forensic identification systems</t>
  </si>
  <si>
    <t>The large majority of modern software solutions intended for fingermark processing in a forensic context is heavily dependant on the correct image scaling. Fingermark images captured with digital cameras at a crime scene require the use of physical rulers or labels. While the resolution of a fingermark image can be calibrated manually by a forensic examiner in a lab, we propose an automated approach, which could be integrated directly into existing identification systems and would eliminate the need for human intervention. Our approach consists of a CNN regressor, which directly predicts the PPI of stochastically-sampled local patches based on the friction ridge information contained within. In a range of PPI between 500 and 1500, our method achieves a mean average error of around 24 PPI for fingerprint and fingermark images.</t>
  </si>
  <si>
    <t>Oblak, T; Videnovic, J; Kupinic, H; Struc, V; Peer, P; Emersic, Z</t>
  </si>
  <si>
    <t>Oblak, T.; Videnovic, J.; Kupinic, H.; Struc, V.; Peer, P.; Emersic, Z.</t>
  </si>
  <si>
    <t>INTERNATIONAL JOURNAL OF COMPUTERS COMMUNICATIONS &amp; CONTROL</t>
  </si>
  <si>
    <t>fingerprint; fingermark; image scale; ppi prediction; forensics</t>
  </si>
  <si>
    <t>University of Ljubljana; University of Ljubljana</t>
  </si>
  <si>
    <t>10.15837/ijccc.2025.2.7031</t>
  </si>
  <si>
    <t>Automation &amp; Control Systems; Computer Science</t>
  </si>
  <si>
    <t>Fingerprint Matching for Noisy and Distorted Patterns Using a Siamese Network With ResNet50 and Multihead Attention</t>
  </si>
  <si>
    <t>Dermatoglyphics, the study of unique ridge patterns on fingertips, plays a crucial role in fingerprint-based identification. However, skin conditions such as psoriasis, eczema, and verruca vulgaris can distort these patterns. This distortion creates challenges for fingerprint matching systems in forensic science and biometric authentication. This paper proposes a Siamese network with a modified ResNet50 architecture and multihead attention mechanisms to improve fingerprint matching under such distortions. The Siamese network enables the system to compare fingerprint pairs effectively, even under distortions. The modified ResNet50 architecture captures intricate ridge patterns, while the multihead attention mechanisms focus on critical fingerprint regions. Overall, the proposed approach enhances the system's ability to learn discriminative features. As a result, it can effectively differentiate between matched and unmatched fingerprint pairs, even in the presence of moderate to extreme noise. The proposed system was trained on the Sokoto coventry fingerprint dataset (SOCOFing) and a custom dataset. Experimental results demonstrate high accuracy, with the system achieving 99.47% accuracy under low noise conditions and 90% under moderate noise. However, performance declined to 55.56% under extreme distortions. A comparative analysis highlighted the superiority of the proposed system over widely used minutiae-based methods. The latter exhibited a significant drop in matching scores, falling below 15% for highly distorted fingerprints. These findings underscore the limitations of traditional fingerprint recognition techniques and highlight the effectiveness of proposed approach in handling dermatoglyphic distortions.</t>
  </si>
  <si>
    <t>Sawhney, T; Sharma, A; Abrol, P; Lehana, PK; Chaahat; Yadav, V; Scherer, R; Kulakov, O; Alzubi, AA</t>
  </si>
  <si>
    <t>Sawhney, Tinny; Sharma, Ashu; Abrol, Pawanesh; Lehana, Parveen Kumar; Chaahat, Vaishali; Yadav, Vaishali; Scherer, Rafal; Kulakov, Oleksii; Alzubi, Ahmad Ali</t>
  </si>
  <si>
    <t>IEEE ACCESS</t>
  </si>
  <si>
    <t>Fingerprint recognition; Distortion; Biometrics; Feature extraction; Forensics; Accuracy; Skin; Security; Reliability; Image matching; Biometric identification; dermatoglyphic distortions; feature extraction; fingerprint recognition; minutiae-based system; multihead attention; Siamese network</t>
  </si>
  <si>
    <t>University of Jammu; University of Jammu; Chitkara University, Punjab; Manipal University Jaipur; Technical University Czestochowa; Ministry of Education &amp; Science of Ukraine; Igor Sikorsky Kyiv Polytechnic Institute; King Saud University</t>
  </si>
  <si>
    <t>10.1109/ACCESS.2025.3567328</t>
  </si>
  <si>
    <t>Computer Science; Engineering; Telecommunications</t>
  </si>
  <si>
    <t>Fingerprint Recognition Using Artificial Neural Networks</t>
  </si>
  <si>
    <t>Fingerprint recognition has emerged as a crucial biometric authentication technology with diverse applications, such as access control, identity verification, and forensic investigations. This paper presents a comprehensive study on the application of Artificial Neural Networks (ANNs) in fingerprint recognition. ANNs, a subset of machine learning, have demonstrated remarkable potential in extracting distinctive features from fingerprint images and achieving high accuracy in fingerprint identification and verification tasks. In this paper, we delve into the theoretical foundations of ANNs, discuss their relevance in fingerprint recognition, and present an in-depth analysis of recent advancements, challenges, and prospects. Additionally, we provide insights into the key components of ANNs employed in fingerprint recognition, including data preprocessing, feature extraction, and classification, along with a review of prominent fingerprint datasets and evaluation metrics. This paper seeks to make a valuable addition to the existing knowledge in the field of fingerprint identification and stimulate additional research into improving the skills of artificial neural networks (ANNs) for biometric authentication.</t>
  </si>
  <si>
    <t>Singh, R; Singh, R; Tripathi, RK; Agarwal, P</t>
  </si>
  <si>
    <t>Singh, Raghvendra; Singh, Rajendra; Tripathi, Rajendra Kumar; Agarwal, Prateek</t>
  </si>
  <si>
    <t>PROCEEDINGS OF THE NATIONAL ACADEMY OF SCIENCES INDIA SECTION A-PHYSICAL SCIENCES</t>
  </si>
  <si>
    <t>Fingerprint recognition; Images; Biometric; ANNS</t>
  </si>
  <si>
    <t>Gurukul Kangri Vishwavidyalaya</t>
  </si>
  <si>
    <t>10.1007/s40010-025-00917-y</t>
  </si>
  <si>
    <t>Science &amp; Technology - Other Topics</t>
  </si>
  <si>
    <t>Fingerprint resemblance amongst siblings and non-siblings - Forensic and anthropological implications</t>
  </si>
  <si>
    <t>Fingerprints hold a crucial position in forensic science, primarily for identification purposes, with thumbprints emerging as the most frequently recovered evidence at crime scenes. The main purpose of the present study was to conduct a comparative analysis of thumbprints of siblings and non-sibling pairs to investigate resemblance and similarities in fingerprint patterns. Thumbprints of 144 individuals (72 siblings and 72 non-siblings) from 36 families were obtained. Jaccard Similarity Index was employed to analyse the similarity between the fingerprint patterns of siblings and non-siblings. The strength of association between the variables is evaluated by chi-square and Cramer's V tests. The results indicated a significant similarity (69.44%) in thumbprint patterns among sibling pairs, demonstrating congruence in their right thumbprints, while non-sibling pairs exhibited a mere 30.56% similarity in the right thumbprints. Statistical analyses revealed a significant association (p = 0.0002) between sibling pairs, indicating a strong correlation in right-hand thumbprint patterns. The study bears substantial implications across various fields, including anthropology, population genetics, medical genetics and forensic science. Moreover, it may facilitate the examination of population similarities and variations and may aid in enhancing forensic investigations by identifying familial resemblance and similarity.</t>
  </si>
  <si>
    <t>Rana, A; Siwan, D; Meena, R; Verma, R; Krishan, K</t>
  </si>
  <si>
    <t>Rana, Akansha; Siwan, Damini; Meena, Rakesh; Verma, Ritika; Krishan, Kewal</t>
  </si>
  <si>
    <t>SCIENCE OF NATURE</t>
  </si>
  <si>
    <t>Fingerprints; Familial resemblance; Siblings; Forensic identification</t>
  </si>
  <si>
    <t>Panjab University; Panjab University</t>
  </si>
  <si>
    <t>10.1007/s00114-025-01961-9</t>
  </si>
  <si>
    <t>Fingerprint visualization and anti-counterfeiting applications using lead-free Cs3Cu2Cl5 perovskite via a facile green synthesis</t>
  </si>
  <si>
    <t>Latent fingerprint visualization is significant for personal identification and forensic investigation. However, the traditional methods suffer from high toxicity, low contrast, complicated preparation, and poor universality. In this work, we developed a green synthesis method for nontoxic lead-free Cs3Cu2Cl5 microcrystals, employing oleic acid (OA) as a passivating agent and ethanol as an anti-solvent. The synthesized Cs3Cu2Cl5-OA microcrystals exhibit excellent properties, such as high green fluorescence with a peak at 535 nm. The broadband fluorescence is attributed to self-trapped exciton (STE) emission, as indicated by the excitation-dependent photoluminescence (PL) spectra. Leveraging the electrostatic interactions between fingerprint oil deposits and the surface ligands of Cs3Cu2Cl5, we innovatively applied the Cs3Cu2Cl5-OA powder for latent fingerprint identification, demonstrating reliability and applicability. Additionally, the Cs3Cu2Cl5-OA was successfully used to create a fluorescent anti-counterfeiting pattern on filter paper. This work underscores the potential of ecofriendly Cs3Cu2Cl5-OA microcrystals as promising fluorescent agents for both latent fingerprint visualization and anti-counterfeiting applications in forensic and security fields.</t>
  </si>
  <si>
    <t>Liu, Y; Zhang, Y; Wang, ZH; Han, S; Hou, GN; Chen, Q; Yu, Y; Li, GS; Jing, CB</t>
  </si>
  <si>
    <t>Liu, Yan; Zhang, Yu; Wang, Zihan; Han, Shuang; Hou, Guangning; Chen, Qing; Yu, Yong; Li, Guishun; Jing, Chengbin</t>
  </si>
  <si>
    <t>Latent fingerprint visualization; Fluorescent anti-counterfeiting; Cs 3 Cu 2 Cl 5; Ethanol; Green synthesis</t>
  </si>
  <si>
    <t>Jiangsu Second Normal University; Hubei University of Automotive Technology; East China Normal University</t>
  </si>
  <si>
    <t>10.1016/j.jallcom.2025.178816</t>
  </si>
  <si>
    <t>First impressions matter: Mundane obstacles to a forensic device for probabilistic reporting in fingerprint analysis</t>
  </si>
  <si>
    <t>This article investigates why statistical reasoning has had little impact on the practice of friction ridge (or 'fingerprint') examination, despite both interest and some modest scientific progress toward this goal. Previous research has attributed this lack of results to practitioner resistance and legal apathy. This article seeks to complement those explanations through interviews with experts with a variety of perspectives on contemporary fingerprint practice about practical and mundane obstacles to the belated statistical revolution in fingerprinting. Based on these interviews, we argue that a 'forensic device' is required to incorporate statistical reasoning into fingerprint practice. This device would consist of a robust statistical model fronted by accessible, usable software. These components, in turn, require other components, such as large research data sets, markets, early adopters, government clients, education, and training. We conclude that the statistical revolution has been delayed not just by grand debates over the probabilistic nature of fingerprint evidence, but also by the seemingly mundane problems posed by developing and maintaining the kind of forensic device that would make such a revolution possible and practical.</t>
  </si>
  <si>
    <t>Cole, SA; Sola, JL</t>
  </si>
  <si>
    <t>Cole, Simon A.; Sola, Justin L.</t>
  </si>
  <si>
    <t>SOCIAL STUDIES OF SCIENCE</t>
  </si>
  <si>
    <t>statistics; forensic; mundane; fingerprint; market; software; device</t>
  </si>
  <si>
    <t>University of California System; University of California Irvine; University of North Carolina; University of North Carolina Chapel Hill; University of North Carolina; University of North Carolina Chapel Hill</t>
  </si>
  <si>
    <t>10.1177/03063127251333074</t>
  </si>
  <si>
    <t>History &amp; Philosophy of Science</t>
  </si>
  <si>
    <t>Fluorene-vanillin hybrid: A multifunctional fluorophore for latent fingerprint detection and sustainable offset security ink development</t>
  </si>
  <si>
    <t>Fluorophores play a pivotal role in forensic science and anticounterfeit applications due to their unique and distinct emission features, which enable visualization and authentication. In the pursuit for advanced fluorescent pigments, ortho vanillin-fluorene Schiff base (OAF) with bright orange fluorescence was synthesized using a costeffective, simple, and one-step method. This fluorophore was highly effective in developing latent fingerprints (LFPs), enabling visualization of level 1-3 features on nonporous glass and semi-porous leather under 365 nm UV light. The interaction between glycine in the fingerprint residue on glass substrate and OAF was analyzed through computational studies and further validated using ATR-FTIR analysis. The FESEM images of the latent prints revealed detailed surface morphology and particle distribution on the ridges of the fingermarks. Further, fluorescent images of LFPs were successfully developed on sticky paint, moist glass, multicolored compact disc, and uneven leaf surface, demonstrating the material's versatility on challenging substrates. Moreover, the powder dusting of composite powder of OAF and JUP-AS120, a commercially available pigment enabled enhanced LFP visualization on glass under both 365 and 980 nm light sources for better contrast and minimal background fluorescence, while minimising degradation of fingerprint residues over time. In addition, an OAF spray was formulated using nitrocellulose resin, ethyl acetate and carbitol for broader forensic application, which facilitated LFP visualization down to fine minutiae details on porous, semi-porous and non-porous substrates. Furthermore, to address the growing rates of counterfeited products/banknotes/security documents, an ecofriendly composite security ink was formulated using OAF and JUP-AS120 to obtain offset prints with excellent resistance to photobleaching and scuffing on paper substrate. The ink film exhibited multilevel authentication features: orange fluorescence under a 365 nm light source, and green and red emissions without and with a 610 nm band pass filter, respectively under 980 nm laser source, enhancing security and making forgery more challenging. Additionally, biocompatible OAF can be incorporated in ink pads to offer a dual layer of validation for fingerprints on security documents: optical authentication by leveraging the ink's fluorescence properties and biometric recognition through fingerprint patterns.</t>
  </si>
  <si>
    <t>Jain, RK; Anand, PJ; Sunil, D; Bhagavath, P; Vatti, AK; Prasad, KSM; Bhat, KU; Alex, AT</t>
  </si>
  <si>
    <t>Jain, Rakshitha K.; Anand, P. J.; Sunil, Dhanya; Bhagavath, Poornima; Vatti, Anoop Kishore; Prasad, K. S. Mahadev; Bhat, K. Udaya; Alex, Angel Treasa</t>
  </si>
  <si>
    <t>PROGRESS IN ORGANIC COATINGS</t>
  </si>
  <si>
    <t>Fluorene-vanillin Schiff base; Fluorescence; Latent fingerprint detection; Molecular dynamic simulations; Eco-friendly security ink; Offset prints</t>
  </si>
  <si>
    <t>Manipal Academy of Higher Education (MAHE); Manipal Academy of Higher Education (MAHE); Manipal Academy of Higher Education (MAHE); National Institute of Technology (NIT System); National Institute of Technology Karnataka; Manipal Academy of Higher Education (MAHE)</t>
  </si>
  <si>
    <t>10.1016/j.porgcoat.2025.109425</t>
  </si>
  <si>
    <t>Fluorescent Conjugated Polymers for Latent Blood Fingermark Visualization with Enhanced Ridge Details</t>
  </si>
  <si>
    <t>While fluorescent polymers have demonstrated remarkable effectiveness in the visualization of latent sweat fingermarks, research and application in the crucial area of blood fingermark visualization remain relatively scarce. To bridge this gap, this paper delves into and reports the synthesis and characterization of a series of PF-SO10 (blue), PF-SO10-BT1(green), and PF-SO10-DTBT1 (red) fluorescent polymers. These multicolored polymers are characterized to contain excellent ultraviolet-exciting fluorescence properties, which lays a foundation for their forensic application in bloodstain visualization. Experimental results indicate that our multicolor fluorescent polymer solution can be precisely applied to enhance blood fingermarks on various complex substrate surfaces, including glass, metal, plastic, and ceramic materials, achieving effective coverage and enhancement. Notably, this method is verified to possess significant characteristics of high contrast and low background interference through semiquantitative grayscale analysis, enabling the enhanced ridge details of blood fingermark in complex surfaces with a wide range of applicability. This study thereby establishes a robust and versatile platform for high-contrast blood fingermark detection, offering promising implications for future forensic investigations and practical crime scene analysis.</t>
  </si>
  <si>
    <t>Zhang, YH; Zhang, ZM; Rao, N; Dou, LC; Zhao, BC; Wu, MZ; Li, Y; Peng, D</t>
  </si>
  <si>
    <t>Zhang, Yuhao; Zhang, Zimin; Rao, Na; Dou, Luchen; Zhao, Bangce; Wu, Mingzhu; Li, Ying; Peng, Di</t>
  </si>
  <si>
    <t>CHEMISTRYSELECT</t>
  </si>
  <si>
    <t>blood fingermark; fluorescent conjugated polymers; forensic science; grayscale analysis; visualization technique</t>
  </si>
  <si>
    <t>Chongqing Industry Polytechnic University; Southwest University of Political Science &amp; Law - China</t>
  </si>
  <si>
    <t>10.1002/slct.202505254</t>
  </si>
  <si>
    <t>Fluorescent tetraphenylethylene-based terbium metal-organic frameworks for white-light-emitting diodes</t>
  </si>
  <si>
    <t>A tetraphenylethylene-based terbium metal-organic framework (MOF) SYNU-3 has been prepared by a facile and highly efficient solvothermal process. The structural properties of SYNU-3 were studied in detail by various sophisticated analytical methods, which lead to a deep understanding of the material's structure and bonding situation. Furthermore, the luminescent properties of SYNU-3 were also investigated in depth, showing its special optical properties. Room-temperature fluorescence feature of SYNU-3 can realize visualization of fingerprint with ultrahigh contrast, which can be potentially applied in forensic field that requires clear and distinct identification of fingerprint. More significantly, this material is also a good candidate for white lightemitting diodes (WLEDs). Under an applied bias of 3 V, the prototype WLED device based on SYNU-3 shows white emission with CIE coordinates of (0.32, 0.33), which are close to the ideal white light colour coordinates. Overall, SYNU-3 is a promising material for constructing high quality WLEDs. In addition to its potential application in WLEDs, moreover, SYNU-3 exhibits a combination of structural stability, luminescent properties, and practical applications that highlight its potential in various technological fields.</t>
  </si>
  <si>
    <t>Zhao, JW; Li, XQ; Zhao, SS; Chen, X; Sun, Q; Zhang, H; Wang, YL; Wang, XY; Zhao, Z</t>
  </si>
  <si>
    <t>Zhao, Jingwei; Li, Xiaoqi; Zhao, Si-Si; Chen, Xue; Sun, Qi; Zhang, Hang; Wang, Yilin; Wang, Xin-Yu; Zhao, Zhen</t>
  </si>
  <si>
    <t>Aggregation-induced emission; Metal-organic frameworks; Invisible fingerprint display; White light-emitting diodes</t>
  </si>
  <si>
    <t>Shenyang Normal University</t>
  </si>
  <si>
    <t>10.1016/j.jallcom.2025.181044</t>
  </si>
  <si>
    <t>Forensic Morphology: Fingerprinting and Cheiloscopy as Expressions of Scientific-Technical Synergy in Chile</t>
  </si>
  <si>
    <t>In forensic science, the nature of the evidence based on visual characteristics makes its analysis complex. Therefore, it has been suggested that a morphological perspective should introduced into these analyses in criminal investigations, grouping them under the concept of forensic morphology. From this perspective, among the sciences that study fingerprints for forensic identification, is the commonly known dactyloscopy (fingerprints) and the lesser-known cheiloscopy (lip prints). Considering that morphological patterns of these prints can be associated withF individualizing characteristics, Chile is at the forefront in fingerprint identification system. Since cheiloscopy has been based on the same foundations and technical efficiency, the history of introduction of fingerprinting and the potential implementation cheiloscopy in this country is reviewed, considering current criminalF investigation from a forensic morphological perspective. Although fingerprinting is deeply ingrained and has been subject to rigorous pr son fueron resultados tanto de mayor en solojo ofessional and technological progress, cheiloscopy has mostly been addressed in academic settings having limited expertise in the field, all of which could explain common criticism of this type of evidence. Chile has a solid foundation and therefore presents an excellent opportunity to pioneer new research based on technological scientific collaboration. Forensic morphology is not just about analyzing or comparing forms, but it is also about developing the necessary intellectual mechanisms to achieve reliable inferences, which can only be accomplished through specialized training and int collaboration between technicians, scientists, and academics.</t>
  </si>
  <si>
    <t>Campos-Abarca, K; Ulloa, JMAD; Kasprzak, J; Fonseca, GM</t>
  </si>
  <si>
    <t>Campos-Abarca, Katherine; Ulloa, Jose Manuel A. Duarte; Kasprzak, Jerzy; Fonseca, Gabriel M.</t>
  </si>
  <si>
    <t>INTERNATIONAL JOURNAL OF MORPHOLOGY</t>
  </si>
  <si>
    <t>Forensic morphology; Dactyloscopy; Cheiloscopy; Lip prints; Chile</t>
  </si>
  <si>
    <t>Universidad de La Frontera; Universidad de La Frontera</t>
  </si>
  <si>
    <t>Anatomy &amp; Morphology</t>
  </si>
  <si>
    <t>Forensic personal identification using two-dimensional computed tomographic imaging of the frontal sinus: a comparative analysis of feature matching algorithms</t>
  </si>
  <si>
    <t>BackgroundPersonal identification plays a crucial role in forensic investigations. The frontal sinus (FS), due to its unique anatomical characteristics, is often used for human identification with radiographic imaging. This study evaluates the feasibility of personal identification using computed tomographic (CT) images of the FS with feature matching programs, the Accelerated-KAZE (AKAZE) and Oriented Features from Accelerated Segmented Test and Rotated Binary Robust Independent Elementary Features (ORB). MethodsCT images of 180 deceased individuals (135 males, 45 females) were analyzed. Antemortem (AM) and postmortem (PM) CT images of the FS were processed and compared using the AKAZE and ORB algorithms. The similarity between the paired AMCT and PMCT images was calculated using brute-force matching. Welch's t-test was used to assess differences in similarity scores between the matched and mismatched groups. Receiver operating characteristic (ROC) analysis was used to evaluate the accuracy of the identification. ResultsThe mean similarity scores of the matched groups were significantly lower than those of the mismatched groups across all subgroups (p &lt; 0.001). ROC analysis showed that AKAZE had a higher true positive rate (TPR = 0.950) and a lower false positive rate (FPR = 0.129) than ORB (TPR = 0.883, FPR = 0.172) for all samples. ConclusionsFeature-matching algorithms applied to CT images demonstrated high reliability for personal identification. AKAZE performed better than ORB in distinguishing between the matched and mismatched groups. These findings support the potential application of this method to forensic investigations, particularly where DNA, fingerprints, and dental materials are not available.</t>
  </si>
  <si>
    <t>Torimitsu, S; Uemura, Y; Tsuneya, S; Tweeatsani, N; Yoshida, M; Yajima, D; Inokuchi, G; Motomura, A; Chiba, F; Hoshioka, Y; Iwase, H; Makino, Y</t>
  </si>
  <si>
    <t>Torimitsu, Suguru; Uemura, Yukiko; Tsuneya, Shigeki; Tweeatsani, Numfon; Yoshida, Maiko; Yajima, Daisuke; Inokuchi, Go; Motomura, Ayumi; Chiba, Fumiko; Hoshioka, Yumi; Iwase, Hirotaro; Makino, Yohsuke</t>
  </si>
  <si>
    <t>INTERNATIONAL JOURNAL OF LEGAL MEDICINE</t>
  </si>
  <si>
    <t>Personal identification; Antemortem computed tomography; Postmortem computed tomography; Accelerated-KAZE; ORB; Japanese</t>
  </si>
  <si>
    <t>University of Tokyo; Chiba University; International University of Health &amp; Welfare</t>
  </si>
  <si>
    <t>10.1007/s00414-025-03564-5</t>
  </si>
  <si>
    <t>Legal Medicine</t>
  </si>
  <si>
    <t>From dactyloscopy to the Minimum Surface Requirement (MSR): a metric to assess and obtain suitable human STR profiles</t>
  </si>
  <si>
    <t>Friction skin ridge (Dactyloscopy) and DNA analyses have both played an essential role in forensic investigations for decades. The simultaneous and successful collection of a latent fingermark ridge pattern and the respective isolation of its human DNA can be a challenging task at a crime scene. Maximizing the quantity and quality of genetic information from this type of physical evidence has become one of the objectives of forensic science. Often, friction ridge impressions may lack discriminatory power due to low visual clarity of ridges and/or insufficient pattern area. In such cases, an optimized human DNA collection and extraction becomes crucial for obtaining a genetic identity from an unsuitable fingermark. Recent studies have proven that complete Short Tandem Repeat (STR) profiles can be acquired from touch DNA specimens. Although the impact of fingermark enhancement techniques on DNA recovery has been explored, no research has yet investigated the potential quantity of DNA that could be isolated per area of a ridge pattern. Here, DNA collection and extraction methods to determine the Minimum ridge Surface Requirement (MSR) to extract suitable human STR genotypes have been studied and optimized. Twelve participants, including biological males and females, provided ink prints of their index, middle, and ring fingers from both hands to calculate an average fingertip size to create a standard area for analysis across all donors. A standardized cutout template was created to fit every participant's latent fingermarks on pre-cleaned glass surfaces. Two fingermark recharging-deposition-collecting methods (i.e., Original Experiment and Optimized Experiment) and two swab types for DNA collection were compared (i.e., cotton swabs from Delta Lab (Spain) and 4N6FLOQSwabs (R) from Copan (Italy)). Then, ten participants deposited fingermarks for DNA extraction, quantification, STR amplification, and capillary electrophoresis (CE) for STR genotyping. Results showed that flocked swabs were more effective than cotton swabs at collecting DNA and produced suitable STR profiles with the optimized collection method. This research establishes the first MSR surfaces from which meaningful STR profiles can be acquired. These data provide key knowledge that assists crime investigators in prioritizing dactyloscopy, genotyping, or both analyses concurrently when examining latent fingermarks.</t>
  </si>
  <si>
    <t>Di Nunzio, M; De Alcaraz-Fossoul, J; Maroto-Nouveau, V; Camprubí-Aumatell, C; Barrot-Feixat, C</t>
  </si>
  <si>
    <t>Di Nunzio, Michele; De Alcaraz-Fossoul, Josep; Maroto-Nouveau, Vanessa; Camprubi-Aumatell, Clara; Barrot-Feixat, Carme</t>
  </si>
  <si>
    <t>FORENSIC SCIENCE INTERNATIONAL</t>
  </si>
  <si>
    <t>Fingerprint; Short Tandem Repeats (STR); Touch DNA; Minimum Surface Requirement (MSR); Latent fingermarks; Friction ridges</t>
  </si>
  <si>
    <t>University of Barcelona</t>
  </si>
  <si>
    <t>10.1016/j.forsciint.2025.112408</t>
  </si>
  <si>
    <t>From past to present: a review on advancements in luminescent and fluorescent materials for latent fingerprint developments</t>
  </si>
  <si>
    <t>The utilization of analytical techniques in deciphering forensic investigation cases represents a significant advancement. Investigators are adept at scrutinizing minute details of evidence, including latent fingerprints, DNA, and bloodstain patterns. Fingerprints stand as paramount biometric evidence for personal identification, widely employed by law enforcement agencies globally due to their uniqueness. This distinct characteristic arises from the presence of various minutiae within the fingerprint patterns, necessitating specialized personnel for meticulous development. Thus, there arises a need for analytical phenomena like luminescence and fluorescence to facilitate the visualization of latent fingerprint patterns (LFPs). Currently, various organic and inorganic fluorescent compounds are used by forensic investigators for fingerprint development. These fluorescent compounds function by binding to specific components within sweat pores located on frictional ridges of fingerprint patterns, thus rendering them visible. This review discusses materials with fluorescence, and additional properties such as aggregation-induced emission (AIE) and highlights the properties, applications, and notable drawbacks of these materials. The primary aim of this review is to spotlight existing techniques, their limitations, and the latest research endeavours in the quest for the most optimal material for fingerprint development. Such material should possess all essential features while minimizing constraints, thereby bolstering forensic investigations on a global scale.</t>
  </si>
  <si>
    <t>Karsharma, M; Vasava, M; Khandelwal, R; Abhirami, RB; Maity, P</t>
  </si>
  <si>
    <t>Karsharma, Manaswini; Vasava, Mahesh; Khandelwal, Riya; Abhirami, R. B.; Maity, Prasenjit</t>
  </si>
  <si>
    <t>AUSTRALIAN JOURNAL OF FORENSIC SCIENCES</t>
  </si>
  <si>
    <t>Forensic; investigations; fingerprints; fluorescence; analytical techniques; AIE</t>
  </si>
  <si>
    <t>National Forensic Sciences University; National Forensic Sciences University</t>
  </si>
  <si>
    <t>10.1080/00450618.2024.2365833</t>
  </si>
  <si>
    <t>GANFR: GAN fingerprint removal network for image anti-forensics</t>
  </si>
  <si>
    <t>GAN fingerprints are unique patterns generated by Generative Adversarial Networks (GANs) during image generation and have become the focus of advanced forensic methods. Effectively removing GAN fingerprints are critically important for enhancing anti-forensic capabilities. However, existing anti-forensic methods usually retain the upsampling-downsampling structure, typically employing end-to-end image reconstruction networks or adversarial attack models. This often fails to alter the subtle statistical characteristics embedded in images and therefore, cannot effectively remove GAN fingerprints. Additionally, their exclusive focus on modifications in the spatial domain poses significant challenges in maintaining image quality. In this paper, we propose a novel anti-forensic method called GAN Fingerprints Removal (GANFR), specifically designed to remove GAN fingerprints without compromising image quality. The generator in the proposed GANFR is based on the GCRS module, which consists of two key components: the feature decomposition network and the threshold learning network. The feature decomposition network extracts global contextual features, while the threshold learning network adaptively determines a threshold for each channel to reduce unrelated residuals, effectively removing GAN fingerprints while preserving image content. The discriminator in GANFR is a dual-domain network that integrates both spatial and frequency domains, guiding the generation of anti-forensic images. This dual-domain discriminator structure enhances the generation of high-quality anti-forensic images through adversarial training.</t>
  </si>
  <si>
    <t>Lu, YH; Liu, JY; Zhang, R</t>
  </si>
  <si>
    <t>Lu, Yihong; Liu, Jianyi; Zhang, Ru</t>
  </si>
  <si>
    <t>CG forensics; Image anti-forensics; GAN fingerprints; Deep residual shrinkage networks; Soft thresholding</t>
  </si>
  <si>
    <t>Beijing University of Posts &amp; Telecommunications</t>
  </si>
  <si>
    <t>10.1016/j.knosys.2025.114134</t>
  </si>
  <si>
    <t>Green emitting Sr2ZnGe2O7:Mn2+phosphor: A dual function material for wLEDs and YOLOv8x based latent fingerprint detection</t>
  </si>
  <si>
    <t>Thermally robust, narrow-band green phosphors are vital for advancing white light emitting diodes (w-LEDs). In this study, we examined Sr2ZnGe2O7:x% Mn2+ (SZGO:x% Mn2+) phosphors, with Mn2+ concentrations ranging from 0 to 6 mol %, synthesized via a solution combustion method using Camellia sinensis (C.S.) extract as the fuel. Upon monitoring the 539 nm emission, the excitation spectrum of the SZGO:4 %Mn2+ phosphors revealed two distinct ultraviolet (UV) excitation bands. When exposed to UV light, the phosphor produces a brilliant green emission at 539 nm, which corresponds to the characteristic Mn2+ transition (4T1 -&gt; 6A1). Moreover, the SZGO:4% Mn2+ phosphor achieved an internal quantum efficiency (IQE) of 86.57 % and maintained a thermal stability of 90.73 % at 420 K. Thermometric analysis reveals that SZGO:4% Mn2+ phosphors achieve a maximum relative sensitivity (Sr) of 0.2112 % K-1 at 300 K. Ultimately, a high-performance w-LED is assembled by coating commercial blue and red phosphors with the SZGO:4% Mn2+ phosphors on a 310 nm UV chip, yielding a correlated colour temperature (CCT) of 5391 K and an impressive colour rendering index (CRI) Ra of 93.7. In addition, the aging, thermal and continuous operation tests are conducted on w-LEDs to evaluate the stability of the devices. The results show that the phosphor can improve the operational stability of w-LEDs. These findings underscore the potential of SZGO:Mn2+ as an effective green component in w-LED lighting applications. Additionally, the outstanding luminescence properties of SZGO:4% Mn2+ phosphors are further leveraged for anti-counterfeiting (AC) purposes, enabling multi-level security features under UV-254 nm excitation. Its high-contrast fluorescence response also facilitated precise latent fingerprints (LFPs) detection and classification using You Only Look Once, version 8-Extra Large model (YOLOv8x), demonstrating significant promise for automated forensic analysis and secure authentication systems.</t>
  </si>
  <si>
    <t>Megharaj, TN; Krushna, BRR; Pruthviraj, IS; Sharma, SC; George, A; Mishra, S; Ponnazhagan, K; Ganesan, L; Manjunatha, K; Wu, SY; Ramakrishna, G; Arunakumar, R; Nagabhushana, H</t>
  </si>
  <si>
    <t>Megharaj, T. N.; Krushna, B. R. Radha; Pruthviraj, I. S.; Sharma, S. C.; George, Augustine; Mishra, Swati; Ponnazhagan, K.; Ganesan, Lambodaran; Manjunatha, K.; Wu, Sheng Yun; Ramakrishna, G.; Arunakumar, R.; Nagabhushana, H.</t>
  </si>
  <si>
    <t>Phosphors; Camellia sinensis; Thermal sensing; Anti-counterfeiting; Latent fingerprints; YOLOv8x</t>
  </si>
  <si>
    <t>Tumkur University; Tumkur University; Jain University; Siksha 'O' Anusandhan University; Meenakshi Academy of Higher Education &amp; Research (MAHER); Meenakshi Medical College Hospital &amp; Research Institute; Meenakshi Academy of Higher Education &amp; Research (MAHER); Meenakshi Ammal Dental College &amp; Hospital; National Dong Hwa University</t>
  </si>
  <si>
    <t>10.1016/j.materresbull.2025.113489</t>
  </si>
  <si>
    <t>Green synthesis of Cu-Pr Co-Doped V2O5/rGO nanocomposites for enhanced photocatalytic hydrogen evolution, antioxidant activity, and latent fingerprint detection</t>
  </si>
  <si>
    <t>This study presents a facile, cost-effective, and environmentally sustainable strategy for synthesizing a multifunctional Cu, Pr co-doped vanadium pentoxide (V2O5) nanocomposite integrated with reduced graphene oxide (rGO), using Manilkara zapota juice as a green fuel. The resulting nanostructures, V2O5, Pr-V2O5, Cu-Pr-V2O5, PrV2O5/rGO, and Cu-Pr-V2O5/rGO, were thoroughly characterized and assessed for photocatalytic hydrogen generation via water splitting under both natural sunlight and Xe lamp irradiation, alongside evaluations of their photoluminescence (PL), antioxidant, and latent fingerprint (LFP) detection capabilities. Among the materials studied, the Cu-Pr-V2O5/rGO nanocomposite exhibited the highest H2 evolution activity, achieving production rates of 1176 and 1221 mu mol center dot g- 1 h- 1 under sunlight and Xe lamp, respectively, with a cumulative yield of 4504 mu mol center dot g- 1 over 4 h and remarkable cyclic stability. In comparison, V2O5, Pr-V2O5, Cu-Pr-V2O5, and Pr-V2O5/rGO showed lower efficiencies, with respective rates of 557, 759, 1519, and 1050 mu mol g- 1 h- 1. The Cu-Pr-V2O5/rGO nanohybrid also demonstrated significant antioxidant activity, with an IC50 value of 976 mu g/mL, indicating efficient radical scavenging. Furthermore, its fine particle morphology and luminescent properties enabled enhanced visualization of latent fingerprints on non-porous surfaces, producing clearly defined ridge patterns under both visible and UV light. PL analysis revealed inter-band transitions in the 520-620 nm range, corresponding to band energies of 3.41-2.93 eV, indicative of effective electronic transitions facilitated by Cu-Pr doping and rGO integration. Overall, this green synthetic approach yields a versatile nanocomposite with promising potential for renewable hydrogen production, bioactivity, and forensic applications.</t>
  </si>
  <si>
    <t>Harshitha, V; Devadiga, V; Mohan, S; Suresh, D</t>
  </si>
  <si>
    <t>Harshitha, V.; Devadiga, Vidya; Mohan, Sakar; Suresh, D.</t>
  </si>
  <si>
    <t>SURFACES AND INTERFACES</t>
  </si>
  <si>
    <t>Vanadium pentoxide; Co-doping; Reduced graphene oxide; Hydrogen evolution; Photoluminescence; Forensic sensing and antioxidant</t>
  </si>
  <si>
    <t>Tumkur University; Tumkur University; Jain University</t>
  </si>
  <si>
    <t>10.1016/j.surfin.2025.108047</t>
  </si>
  <si>
    <t>Chemistry; Materials Science; Physics</t>
  </si>
  <si>
    <t>Green-synthesized Sm3+ activated LiAlSiO4 nanoparticles: A dual-functional platform for latent fingerprint imaging and electrochemical studies</t>
  </si>
  <si>
    <t>A novel series of pure and (1-11 mol%) Sm3+ doped LiAlSiO4 nanoparticles (NPs) are successfully synthesized via an eco-friendly, ultrasonication-assisted green route using Aloe vera extract as a natural reducing and stabilizing agent. Structural, morphological, and optical properties are comprehensively characterized through Xray diffraction (XRD), X-ray photoelectron spectroscopy (XPS), field emission scanning electron microscopy (FE-SEM), transmission electron microscopy (TEM), and photoluminescence (PL) spectroscopy. PL measurements demonstrated a prominent orange-red emission at 595 nm under 402 nm excitation. Among the samples, LASO:5Sm3+ exhibited optimal photonic behaviour, including high color purity (CP) of 99.9 %, precise chromaticity coordinates (CIE: x= 0.598, y= 0.401), and an internal quantum efficiency (IQE) of 89.95 %. Electrochemical studies via cyclic voltammetry (CV) revealed that LASO: 11Sm3+ displayed excellent pseudocapacitive characteristics, achieving a high specific capacitance (Csp) of 124.22 F/g at a scan rate of 5 mV/s. This performance is directly correlated with reduced crystallite size and flake-like morphology, which enhanced ion diffusion and electrical conductivity. Galvanostatic charge-discharge (GCD) testing further confirmed an energy density of 1.364 Wh/kg at a power density of 258 W/kg, with 89.5 % capacitance retention after 5000 cycles, demonstrating excellent cycling stability. Beyond electrochemical and photonic applications, LASO: 5Sm3+ phosphor is effectively employed in latent fingerprint (LFP) detection using a powder dusting technique. Under 365 nm UV illumination, developed prints exhibited high ridge contrast and clear resolution of Level III features such as sweat pores. Detailed poroscopic analysis including pore density, shape, distribution, and spacing is also successfully performed for enhanced forensic identification. Overall, the LASO: Sm3+ phosphor system represents a multifunctional nanomaterial with robust performance in optoelectronic devices, high-performance super-capacitors, and advanced forensic applications, particularly in durable, high-resolution LFP detection and individual identification through poroscopy.</t>
  </si>
  <si>
    <t>Prathibha, B; Chakradhar, SP; Krushna, BRR; Sharma, SC; Meyyammai, CT; Protyusha, GB; Vickneswaran, V; Manjunatha, K; Wu, SY; Yu, YT; Arunakumar, R; Ramakrishna, G; Galivarapu, JK; Al-Asbahi, BA; Nagabhushana, H</t>
  </si>
  <si>
    <t>Prathibha, B.; Chakradhar, S. Priyanka; Krushna, B. R. Radha; Sharma, S. C.; Meyyammai, C. T.; Protyusha, G. B.; Vickneswaran, V.; Manjunatha, K.; Wu, Sheng Yun; Yu, Yun Tai; Arunakumar, R.; Ramakrishna, G.; Galivarapu, Jagadish Kumar; Al-Asbahi, Bandar Ali; Nagabhushana, H.</t>
  </si>
  <si>
    <t>Phosphor; Photoluminescence; Latent fingerprints; Poroscopy; Supercapacitor</t>
  </si>
  <si>
    <t>Tumkur University; Tumkur University; Jain University; Meenakshi Academy of Higher Education &amp; Research (MAHER); Meenakshi Medical College Hospital &amp; Research Institute; Meenakshi Academy of Higher Education &amp; Research (MAHER); Meenakshi Ammal Dental College &amp; Hospital; Mahatma Gandhi Medical College &amp; Research Institute; National Dong Hwa University; East China University of Technology; King Saud University</t>
  </si>
  <si>
    <t>10.1016/j.colsurfa.2025.137936</t>
  </si>
  <si>
    <t>High efficiency Ba2MgGe2O7:Mn4+red phosphors for phytochrome responsive LED applications and advanced latent fingerprint visualization with quantitative contrast analysis</t>
  </si>
  <si>
    <t>This work reports the successful synthesis of a new class of red-emitting Ba2MgGe2-xO7:x %Mn4+ (BMGO:5 % Mn4+) (x = 0-11 mol %) phosphors via a green solution combustion method using Moringa oleifera leaf extract as a bio-fuel. Under 320 nm excitation, the phosphors displayed an intense red emission centered at 662 nm, attributed to the spin-forbidden 2E9 -&gt; 4A2g electronic transition of Mn4+ ions. Among the compositions, the BMGO:5 %Mn4+ sample exhibited the highest photoluminescence (PL) intensity, featuring remarkable color purity (CP) of 99.9 %, a correlated color temperature (CCT) of 6664 K, a high activation energy (Ea) of 0.3495 eV, and internal (IQE) and external quantum (EQE) efficiencies of 90.23 % and 39.39 %, respectively. When applied to a 365 nm near-Ultraviolet light-emitting diode (n-UV LED) chip, both red and white light emitting diodes (w-LEDs) coated with BMGO:5 %Mn4+ phosphors emitted intense light that aligned well with the absorption spectrum of plant phytochromes, delivering a high color rendering index (CRI) of Ra = 95.3 and a CCT of 5731 K. Growth trials demonstrated that coriander plants exposed to red LED illumination developed longer stems and broader leaves than those grown under w-LED or natural light, highlighting the potential of BMGO:5 % Mn4+ in next-generation, energy-efficient indoor agriculture systems. In addition, BMGO:5 %Mn4+ phosphors were successfully utilized for developing latent fingerprints (LFPs) on diverse substrates, offering excellent contrast. A novel fluorescence contrast quantification technique was introduced, incorporating both intensity and color indices via PL spectroscopy. This approach allowed effective detection of fingerprints on substrates with varying fluorescence backgrounds and structural patterns, demonstrating superior detection sensitivity, accuracy, and resolution. Thus, this integrated fluorescence contrast enhancement strategy provides a promising route for practical forensic fingerprint analysis and identification.</t>
  </si>
  <si>
    <t>Pruthviraj, IS; Krushna, BRR; Sharma, SC; Protyusha, GB; Sahu, S; Prabakaran, T; Manjunatha, K; Wu, SY; George, A; Sangaraju, S; Shkir, M; Nagabhushana, H</t>
  </si>
  <si>
    <t>Pruthviraj, I. S.; Krushna, B. R. Radha; Sharma, S. C.; Protyusha, G. B.; Sahu, Srikant; Prabakaran, T.; Manjunatha, K.; Wu, Sheng Yun; George, Augustine; Sangaraju, Sambasivam; Shkir, Mohd; Nagabhushana, H.</t>
  </si>
  <si>
    <t>Phosphors; Moringa oleifera; Photoluminescence; Quantum efficiency; W-LEDs; Phytochrome; Latent fingerprints</t>
  </si>
  <si>
    <t>Tumkur University; Jain University; Meenakshi Academy of Higher Education &amp; Research (MAHER); Meenakshi Ammal Dental College &amp; Hospital; Siksha 'O' Anusandhan University; Mahatma Gandhi Medical College &amp; Research Institute; National Dong Hwa University; United Arab Emirates University; King Khalid University</t>
  </si>
  <si>
    <t>10.1016/j.optmat.2025.117340</t>
  </si>
  <si>
    <t>High performance Y4Al2O9:Eu3+phosphors: Optical, thermal, and functional applications in w-LEDs, anti-counterfeiting and advanced forensics</t>
  </si>
  <si>
    <t>In this study, un-doped and 1-5 mol % Eu3+ doped Y4Al2O9 (YAM:Eu3+) phosphors are synthesized via an ecofriendly sol-gel combustion method and systematically characterized for their potential applications in white light-emitting diodes (w-LEDs), anticounterfeiting, and latent fingerprints (LFPs) detection. XRD confirmed a single-phase monoclinic structure with a P21/c space group, and photoluminescence studies revealed a dominant red emission peak at 611 nm (5D0 -&gt; 7F2 transition) under 392 nm excitation. YAM:3Eu3+ phosphors exhibited exceptional thermal stability, retaining 90.56 % of their initial luminescence intensity at 420 K, with a high activation energy of 0.41 eV. The phosphors achieved a high internal quantum efficiency (IQE) of 92.36 % and an excellent color purity (CP) of 99.4 %. When incorporated into a WLED, the phosphors demonstrated outstanding performance with CIE coordinates (0.336, 0.340), a correlated color temperature (CCT) of 5284 K, and a color rendering index (CRI) of 96, surpassing commercial counterparts, reveals that the YAM:3Eu3+ phosphors is highly useful for the fabrication of w-LED and display device applications. Further, the optimized phosphor is tested (under UV light of 365 nm) for the visualization of LFP and security ink on various material surfaces. YAM:3Eu3+ phosphors enabled high-resolution LFPs visualization with distinct Level I-III details, including ridgeoscopic features and pore characteristics, on diverse substrates. The results demonstrated that it provides an effective method for visualizing ridge patterns, offering a promising approach for applications in these areas. For anticounterfeiting applications, YAM:3Eu3+ phosphor-based ink exhibited strong red fluorescence under 365 nm UV light, invisible under daylight. It demonstrated excellent stability under pH variation, UV exposure, and longterm storage. These findings establish YAM:3Eu3+ phosphors as a multifunctional material with superior optical properties, robust thermal stability, and high applicability in advanced lighting, forensic science, and security technologies. In conclusion, YAM:3Eu3+ phosphors is a very promising light-emitting material for w-LED devices, w-LEDs, anti-counterfeiting (AC) and advanced forensics.</t>
  </si>
  <si>
    <t>Arunakumar, R; Gagana, M; Krushna, BRR; Pruthviraj, IS; Ramakrishna, G; Sharma, SC; Choudhury, SPN; Shanma, E; Kumari, BN; Manjunatha, K; Wu, SY; Das, BK; Nagabhushana, H</t>
  </si>
  <si>
    <t>Arunakumar, R.; Gagana, M.; Krushna, B. R. Radha; Pruthviraj, I. S.; Ramakrishna, G.; Sharma, S. C.; Choudhury, S. P. N.; Shanma, E.; Kumari, Burnice Nalina; Manjunatha, K.; Wu, Sheng Yun; Das, B. K.; Nagabhushana, H.</t>
  </si>
  <si>
    <t>Phosphor; Photoluminescence; Latent fingerprints; Thermal sensing; w-LEDs; Anticounterfeiting; LFPs applications</t>
  </si>
  <si>
    <t>Tumkur University; Tumkur University; Jain University; Siksha 'O' Anusandhan University; Meenakshi Academy of Higher Education &amp; Research (MAHER); Meenakshi Medical College Hospital &amp; Research Institute; Meenakshi Academy of Higher Education &amp; Research (MAHER); Meenakshi Ammal Dental College &amp; Hospital; National Dong Hwa University; Defence Research &amp; Development Organisation (DRDO)</t>
  </si>
  <si>
    <t>10.1016/j.jlumin.2025.121166</t>
  </si>
  <si>
    <t>High purity red emitting CaLaGaO4:Eu3+ nanophosphors: Applications in w-LEDs and forensic fingerprint detection with YOLOv8x framework</t>
  </si>
  <si>
    <t>A series of un-doped and (1-11 mol%) Eu3+ doped CaLaGaO4 nanophosphors (CLGO:Eu3+ NPs) are synthesized through the solution combustion (SC) method. Upon excitation at 395 nm, a prominent emission band is observed at 621 nm within the 550-800 nm spectral region, attributed to the Eu3+ D-5(0)-&gt; F-7(2) transition. The incorporation of 7 mol% Eu3+ into the CLGO host yielded strong red emission centered at 621 nm, characterized by a high color purity of 97.0 %, outstanding thermal stability (retaining 91.80 % of the integrated emission intensity at 420 K), and an activation energy (E-a) of 0.33 eV. A high-efficiency white-light-emitting diodes (w-LEDs) is successfully developed by integrating CLGO:7Eu(3+) NPs with a 395 nm excitation source. The resulting device exhibited an excellent color rendering index (R-a) of 91.0 and a favorable correlated color temperature (CCT) of 5433 K, demonstrating strong potential for advanced lighting technologies. Beyond lighting, the synthesized NPs also enhanced the visibility of ridge contours, minutiae points, and pore details in latent fingerprints (LFPs) impressions. Enhanced imaging clarity indicates that this material offers significant advantages for high-resolution forensic fingerprint (FP) detection. Furthermore, the study utilizes You Only Look Once version 8 extra-large model (YOLOv8x), an advanced object detection framework, for comprehensive FP analysis. The sophisticated design of YOLOv8x facilitates swift and precise identification of ridge features, minutiae, and other critical FP markers. Its superior detection accuracy and real-time performance make it highly effective for applications in forensic science and biometric security. Comparative results confirm that YOLOv8x surpasses conventional techniques in both precision and processing efficiency, positioning it as a state-of-the-art tool for FP recognition.</t>
  </si>
  <si>
    <t>Mahanthesh, KY; Krushna, BRR; Mamatha, GR; Sharma, SC; Mishra, S; Akila, K; Karthikeyan, K; Narasimhamurthy, KN; Manjunatha, K; Wu, SY; Lyu, BL; Ramakrishna, G; Nagabhushana, H</t>
  </si>
  <si>
    <t>Mahanthesh, K. Y.; Krushna, B. R. Radha; Mamatha, G. R.; Sharma, S. C.; Mishra, Swati; Akila, K.; Karthikeyan, K.; Narasimhamurthy, K. N.; Manjunatha, K.; Wu, Sheng Yun; Lyu, Bing-Li; Ramakrishna, G.; Nagabhushana, H.</t>
  </si>
  <si>
    <t>Nanophosphors; Photoluminescence; Thermal stability; W -LEDs; Latent fingerprints; YOLOv8x</t>
  </si>
  <si>
    <t>Tumkur University; Tumkur University; Jain University; Siksha 'O' Anusandhan University; Meenakshi Academy of Higher Education &amp; Research (MAHER); Meenakshi Medical College Hospital &amp; Research Institute; Mahatma Gandhi Medical College &amp; Research Institute; National Dong Hwa University</t>
  </si>
  <si>
    <t>10.1016/j.ceramint.2025.07.061</t>
  </si>
  <si>
    <t>Highly Fluorescent Bio-Synthesized Carbon Quantum Dots for Latent Fingerprint Detection</t>
  </si>
  <si>
    <t>This study introduces an innovative approach to high-resolution latent fingerprint detection using carbon quantum dots (CQDs) biosynthesized from spent coffee grounds, enhanced with nitrogen doping. Conventional fingerprinting methods frequently use hazardous chemicals and are costly, highlighting the need for eco-friendly, affordable alternatives that preserve detection quality. The biosynthesized nitrogen-doped CQDs exhibit strong photoluminescence and high stability, offering a sustainable, effective alternative for fingerprint imaging. Using a one-step hydrothermal synthesis method, nitrogen-doped CQDs were developed, displaying intense cyan fluorescence under UV light at 365 nm. The quantum yield was measured to be 19.73%. Characterization through UV-Visible and photoluminescence spectroscopy, FTIR, XRD and TEM confirmed the morphology, surface properties, optical properties and stability. The average particle size diameter was calculated to be around 8.71 +/- 0.14 nm. These CQDs were tested on various non-porous surfaces including marble, glass, aluminium, and metal where they provided detailed visualization of fingerprint ridge patterns, sweat pores, and minutiae with high fluorescence. Notably, the CQDs demonstrated excellent adherence and sustained fluorescence, maintaining photostability for up to 60 days under dark storage conditions at 2-8 degrees C. This sustainable synthesis method thus produces nitrogen-doped CQDs with robust fluorescent properties, establishing a promising, eco-friendly solution for high-resolution latent fingerprint detection in forensic investigations.</t>
  </si>
  <si>
    <t>Lotey, NKB; Lemos, R; D'Silva, F; Deshmukh, A; Singh, N; Wankhede, S; Davuluri, R; Vishe, N; Kulkarni, S</t>
  </si>
  <si>
    <t>Lotey, Navjeet Kaur B.; Lemos, Romila; D'Silva, Fayth; Deshmukh, Amol; Singh, Nrashant; Wankhede, Siddharth; Davuluri, Rohita; Vishe, Neha; Kulkarni, Samir</t>
  </si>
  <si>
    <t>JOURNAL OF FLUORESCENCE</t>
  </si>
  <si>
    <t>Carbon dots; Quantum dots; Fluorescence; Latent fingerprints; Nanomaterials; Forensic imaging</t>
  </si>
  <si>
    <t>Institute of Chemical Technology - Mumbai; University of Mumbai</t>
  </si>
  <si>
    <t>10.1007/s10895-024-04107-8</t>
  </si>
  <si>
    <t>Biochemistry &amp; Molecular Biology; Chemistry</t>
  </si>
  <si>
    <t>Highly stable guava-like QDs nanobeads with dual-silicon protection for ultra-sensitive and secure latent fingerprint detection</t>
  </si>
  <si>
    <t>A latent fingerprint visualization detection method is crucial for identifying personal information at crime scenes in forensic science. Herein, ultra-stable and highly fluorescent guava-like quantum dots (QDs) nanobeads are prepared by a simple sol-gel method for developing ultra-sensitive and secure visual detection of latent fingerprints. By growing silica shells on the surface of single-core silicon-coated QDs and fusing them for growth, a certain number of multiple silicon-coated QDs aggregate to form nanobeads. The silica shells of the silicon-coated QDs themselves solve the fluorescence loss caused by the aggregation of multiple QDs, and the double-layer silica shells effectively isolate the influence of the external environment on the fluorescence performance of the QDs. The prepared guava-like QDs nanobeads exhibit an 8.4-fold fluorescence enhancement and strong fluorescence stability. The guava-like QDs nanobeads powder with stable optical properties can effectively combine with fingerprints on different substrates where they provided detailed visualization of fingerprint ridge patterns, sweat pores, and minutiae with high fluorescence. Notably, the abundant carboxyl groups on the surface of nanobeads can not only suppress flying dust to protect the health of operators but also enable the nanobeads to be redissolved in water for repeated use. Furthermore, the protection of ultra-thick double-layer silica endows the nanobeads with fluorescence stability and prevents the leakage of heavy metals. This simple synthesis method thus produces guava-like QDs nanobeads with robust fluorescent properties, establishing a promising, eco-friendly solution for high-resolution latent fingerprints detection in forensic investigations.</t>
  </si>
  <si>
    <t>Li, JJ; Lu, YJ; Fan, JJ; Liu, QZ; Hu, LQ</t>
  </si>
  <si>
    <t>Li, Jinjie; Lu, Yujie; Fan, Jinjin; Liu, Qingzhen; Hu, Leqian</t>
  </si>
  <si>
    <t>Guava-like QDs nanobeads; Latent fingerprint; Fluorescence; Forensic imaging; Ultra-sensitive</t>
  </si>
  <si>
    <t>Henan University of Technology</t>
  </si>
  <si>
    <t>10.1016/j.microc.2025.115527</t>
  </si>
  <si>
    <t>Human identification through panoramic dental radiographs: a novel matching approach</t>
  </si>
  <si>
    <t>Biometric person identification systems identify individuals using personal characteristics such as fingerprints, eyes or facial recognition. However, in some critical situations, such as fires, serious traffic accidents, earthquakes or serious injuries, these features can become ineffective. In certain situations, dental characteristics may become the only valid biometric feature for identification. In these cases, forensic dentists work by examining dental structures to establish a person's identity. Currently, studies are being carried out to develop an automated recognition system based on computer vision to assist forensic dentists. However, due to the difficulties in processing panoramic X-ray images and challenges in accessing the data, person matching studies with these images are limited. This paper presents a novel method for matching people based on panoramic X-ray images. Dental person recognition studies can proceed either by investigating the similarity of teeth or by examining the similarity of jaws. In this work, a new approach that uses keypoint descriptors to perform tooth-jaw matching is proposed. This approach offers a high match rate by allowing to search for dental features on a jaw-by-jaw basis and requires less computational complexity than tooth-to-tooth matching. Unlike jaw-to-jaw approaches, it is possible to match individual teeth. The method presented in this study provides a novel approach with significant matching accuracy and efficiency. By evaluating the effectiveness of these methods on panoramic images, the study contributes to forensic dental identification methods in scenarios where traditional biometric features may fall short.</t>
  </si>
  <si>
    <t>Bozkurt, MH; Karagol, S; Omezli, MM</t>
  </si>
  <si>
    <t>Bozkurt, Mustafa Hakan; Karagol, Serap; Omezli, Mehmet Melih</t>
  </si>
  <si>
    <t>KNOWLEDGE AND INFORMATION SYSTEMS</t>
  </si>
  <si>
    <t>Biometrics; Dental human identification; Medical imaging; Dental X-ray images; Forensic dentistry; Keypoint detectors</t>
  </si>
  <si>
    <t>Karadeniz Technical University; Ondokuz Mayis University; Ordu University; Trabzon Teknokent</t>
  </si>
  <si>
    <t>10.1007/s10115-025-02353-1</t>
  </si>
  <si>
    <t>Imaging and Separation of Overlapping Fingerprints Based on Matrix-Assisted Laser Desorption/Ionization Mass Spectrometry</t>
  </si>
  <si>
    <t>Overlapping fingerprints are frequently encountered at crime scenes, yet remain challenging to interpret due to the difficulty of resolving individual ridge patterns. This limitation significantly diminishes their forensic value in personal identification. Here, we present a method combining matrix-assisted laser desorption/ionization mass spectrometry imaging (MALDI-MSI) with multivariate statistical analysis for spatially resolved chemical differentiation of overlapping fingerprints. Principal component analysis (PCA) revealed that samples from Contributor A and Contributor B were distinctly separated along the first principal component, demonstrating high intra-contributor consistency and clear inter- contributor discrimination. Further classification using an orthogonal partial least-squares discriminant analysis (OPLS-DA) model yielded strong performance metrics (R2X = 0.976, R2Y = 0.965, Q2 = 0.943), enabling effective resolution of overlapping marks from different individuals. Notably, a discriminative compound at m/z 228.2566 was identified and localized to a single contributor. This study demonstrates that MALDI-MSI, in conjunction with chemometric modeling, provides a rapid, cost-efficient, and high-resolution strategy for the forensic analysis of complex fingerprint mixtures, and holds promise for operational integration into routine casework.</t>
  </si>
  <si>
    <t>Wu, XY; Wang, S; Sui, B; Ma, SS; Xi, H; Zhang, XJ; Fan, W; Yu, A; Zhao, WD</t>
  </si>
  <si>
    <t>Wu, Xiaoyuan; Wang, Shan; Sui, Bo; Ma, Shanshan; Xi, Hui; Zhang, Xujun; Fan, Wu; Yu, Ajuan; Zhao, Wuduo</t>
  </si>
  <si>
    <t>ANALYTICAL LETTERS</t>
  </si>
  <si>
    <t>Mass spectrometry imaging (MSI); matrix-assisted laser desorption/ionization (MALDI); multivariate statistical analysis; overlapping fingerprints; variable importance in projection</t>
  </si>
  <si>
    <t>Zhengzhou University; Zhengzhou Tobacco Research Institute of CNTC; Zhengzhou University</t>
  </si>
  <si>
    <t>10.1080/00032719.2025.2589456</t>
  </si>
  <si>
    <t>Impact of Eu3+/Y3+doping on the structural and optical properties of SrTiO3 perovskite phosphor and multi-functional applications</t>
  </si>
  <si>
    <t>A latent fingerprint (LFP) examination is essential for identifying fingerprints at crime sites, and personal data for legal operations requires economical, eco-friendly, and sensitive new materials. Here, a new composition of intense red-emitting Eu3+ and Y3+ co-doped SrTiO3 perovskites nanophosphor synthesized using a modified solgel-assisted combustion technique has been reported. To explore the structural and optical features of the nanophosphors the samples are characterized by various techniques. The powder XRD pattern reveals that the approximate crystallite size is 30 nm, which is consistent with TEM. It is found that with the mid- and near- ultraviolet light excitation, Eu3+ and Y3+ co-doped SrTiO3 nanophosphor displays a strong red emission at 618 nm for optimal concentrations (3 mol% Eu). The CIE (0.656, 0.344), color purity 95 %, CRI 98 %, and CCT values 2435 K, which is less than 5000 K reveals that the Eu3+ and Y3+ co-doped SrTiO3 phosphor was highly useful for the fabrication of warm LED and display device applications. Further, the optimized phosphor was tested (under UV light of 254 nm) for the visualization of LFP and security ink on various material surfaces. The results demonstrated that it provides an effective method for visualizing ridge patterns, offering a promising approach for applications in these areas. Based on the findings, Eu3+ and Y3+ co-doped SrTiO3 show potential for various optoelectronic applications, including WLEDs, LFP detection, security inks, and LEDs.</t>
  </si>
  <si>
    <t>Upadhyay, S; Dwivedi, A; Yadav, PK; Srivastava, M; Srivastava, A; Upadhyay, C; Srivastava, SK</t>
  </si>
  <si>
    <t>Upadhyay, Satyam; Dwivedi, Arpita; Yadav, Prateek Kumar; Srivastava, Monika; Srivastava, Amit; Upadhyay, Chandan; Srivastava, S. K.</t>
  </si>
  <si>
    <t>Latent fingerprints; Anti-counterfeiting; Photoluminescence; LEDs; Forensic; CIE; Perovskite</t>
  </si>
  <si>
    <t>Banaras Hindu University (BHU); Banaras Hindu University (BHU); Indian Institute of Technology System (IIT System); Indian Institute of Technology BHU Varanasi (IIT BHU Varanasi)</t>
  </si>
  <si>
    <t>10.1016/j.jallcom.2025.178866</t>
  </si>
  <si>
    <t>Improve the visualization effect of fingerprint immunolabeling based on biotin-avidin system</t>
  </si>
  <si>
    <t>Immunolabeling based on fluorescence is a new technique that has been recently applied in the field of forensic science. In this paper, a new immunofluorescence method based on signal amplification was applied to develop fingermarks and improve the quality of pattern recognition with clear ridge details and high contrast. The high affinity between biotin and avidin and the one-to-many binding mode can connect several fluorescent groups together to achieve a signal amplification effect. The results indicated that the fluorescence intensity of the fingermark sample, as displayed by the biotin-avidin signal amplification system (BAS), was nearly three times higher than that revealed by previous immunolabeling methods based on fluorescence. Specifically, more fluorescent chromophores were bound to the friction ridges in BAS. Two proteins were selected as experimental target proteins for fingermark immunofluorescence visualization to optimize the visualization effect. The results showed that compared to keratin 1, dermcidin as the target protein in BAS achieved a more desirable effect, with 88.9% of the experimental samples left on nonporous objects having identification value. This method provides new insights for the development of fingermark spectra and is expected to become an effective and safe technology in the field of forensic science.</t>
  </si>
  <si>
    <t>Liu, XP; Liang, MW; Du, B; Zhao, YB; Tong, ZY</t>
  </si>
  <si>
    <t>Liu, Xiao-Peng; Liang, Mu-Wen; Du, Bin; Zhao, Ya-Bin; Tong, Zhao-Yang</t>
  </si>
  <si>
    <t>JOURNAL OF FORENSIC SCIENCES</t>
  </si>
  <si>
    <t>antigen-antibody binding; biotin-avidin system (BAS); dermcidin (DCD); fingermark immunolabeling; latent fingermark visualization; nonporous objects</t>
  </si>
  <si>
    <t>10.1111/1556-4029.15707</t>
  </si>
  <si>
    <t>Improving Identification by Removing Obstructive Minutiae From Latent Fingerprints</t>
  </si>
  <si>
    <t>Latent fingerprint identification is essential in forensic science for linking suspects to crime scenes or, conversely, confirming a person's innocence. However, latent fingerprints often are partial prints with undesirable characteristics such as noise or distortion. Due to these characteristics, identifying the physical details of a latent fingerprint, known as minutiae, is a complex task. Recent publications found that there are minutiae in latent fingerprints that, when removed, increase the matching score. We have defined this type of minutia as obstructive. The importance of obstructive minutiae lies in their ability to increase the identification rate when they are identified and removed. In this work, we propose a new set of features to describe obstructive minutiae in latent fingerprints. Using this set of features, we have built datasets that describe latent fingerprints from which a subset of minutiae has been removed. Additionally, we have evaluated a set of multi-class classifiers trained with our datasets to predict if there are obstructive minutiae in a latent fingerprint. Finally, we developed two novel algorithms to identify and remove, in latent fingerprints, the obstructive minutia that generates the maximum increase in the matching score according to our set of classifiers. We employed Cumulative Match Characteristic (CMC) curves to compare the relative change of identifying an initial latent fingerprint versus a latent fingerprint with the removed obstructive minutia with the maximum increase in the matching score. We achieved an identification rate of 88.2% at Rank 1 using the XGBoost classifier on the NIST SD27 database. Similarly, the Random Forest classifier achieved an identification rate of 73.5% at Rank 1 on the NIST SD302 database.</t>
  </si>
  <si>
    <t>Calderón-Calderón, MD; Medina-Pérez, MA; Monroy, R</t>
  </si>
  <si>
    <t>Calderon-Calderon, Marcos Daniel; Medina-Perez, Miguel Angel; Monroy, Raul</t>
  </si>
  <si>
    <t>Fingerprint recognition; Databases; Classification algorithms; Prediction algorithms; Bifurcation; NIST; Object recognition; Noise; Feature extraction; Indexing; Latent fingerprint identification; minutiae; classification algorithms; matching score; feature engineering</t>
  </si>
  <si>
    <t>Tecnologico de Monterrey</t>
  </si>
  <si>
    <t>10.1109/ACCESS.2025.3527071</t>
  </si>
  <si>
    <t>Individualistic and morphological characteristics of footprints in a North-West Indian population - Anthropological and forensic implications</t>
  </si>
  <si>
    <t>Forensic podiatry is considered to be an important sub-discipline of forensic science, as it can provide an estimation of the physical attributes of an unknown individual through pedal evidence such as footprints, shoe prints, and parts of feet. Bare footprints are frequently discovered at crime scenes. Personal identification from unique and individualistic characteristics of bare footprints can assist in addressing various forensic cases. The present study aims to highlight and analyze various individualistic and distinct characters from the footprints of 204 individuals (128 males and 76 females) in a North-West Indian population. Features such as relative lengths of toes revealed that Type I (T1&gt;T2) is commonly found among both the sexes, while Type V (T1=T2 not equal T3) and Type VII (T1=T3 not equal T2) are rarely seen. Inter-spaces between digits inferred the presence of a sixth toe in females, which resulted in the formation of an extra interspace; interspaces I and III are the most frequent in both the sexes. The phalange mark (toe stem) of Toe-5 is most commonly present in footprints. Variations are observed in features such as the shape of the big toe, toe line curvature, crease marks and the presence of several humps. Flatfoot conditions are found to be a rare characteristic of footprints in the present study, with bilateral flatfeet being extremely rare. The distinctive features present in footprints can aid in identifying individuals based on partial or complete footprints found at a crime scene. The study is not only important from a forensic point of view, but may also have implications in the field of anatomy, biological anthropology and human biology.</t>
  </si>
  <si>
    <t>Seal, S; Das, D; Pal, S; Guleria, A; Chitara, N; Meena, R; Krishan, K</t>
  </si>
  <si>
    <t>Seal, Saumya; Das, Devi; Pal, Sreeparna; Guleria, Ankita; Chitara, Nandini; Meena, Rakesh; Krishan, Kewal</t>
  </si>
  <si>
    <t>EUROPEAN JOURNAL OF ANATOMY</t>
  </si>
  <si>
    <t>Foot morphology; Forensic podia-try; Bare footprints; Crime scene investigations; Individualistic characters; Personal identification</t>
  </si>
  <si>
    <t>Panjab University</t>
  </si>
  <si>
    <t>10.52083/MYTD8643</t>
  </si>
  <si>
    <t>Innovative synthesis and forensic applications of bio-mediated SrO-MgO-In2O3 nanocomposites with blue photoluminescence</t>
  </si>
  <si>
    <t>The first of its kind Strontium oxide-Magnesium Oxide-Indium oxide (SMI) nanocomposites were synthesized utilizing a bio-mediated method with Euphorbiatirucalli latex as a reducing agent, followed by calcination. Synthesis of SMI NCs is confirmed by Bragg reflections of SrO, MgO, and In2O3, among them peaks belonging to In2O3 are observed to be prominent. The crystallite size, and other parameters like dislocation density, strain, structural factor, and crystallinity were estimated. Due to lower surface energy and the adhesion of particles with weak forces, morphology of the surface contains a larger degree of agglomeration. The direct energy band gap was determined to be 3.18 eV. Furthermore, the PL (photoluminescence) emission spectra, CIE, and CCT coordinates strongly indicate high-intensity emission in the region of blue color. Dusting of powder reveals latent fingerprints. Synthesized SMI nanocomposite exhibits highly-resolved patterns in the form of ridges used to analyze specific latent fingerprints with clarity. Thus, the recently synthesized nanocomposite may have been used in forensics, fluorescence labeling, and blue light emission.</t>
  </si>
  <si>
    <t>Munirathnam, R; Vidya, YS; Manjunatha, HC; Sasidhar, N; Soundar, R; Seenappa, L; Sridhar, KN; Manjunatha, S; Krishnakanth, E</t>
  </si>
  <si>
    <t>Munirathnam, R.; Vidya, Y. S.; Manjunatha, H. C.; Sasidhar, N.; Soundar, R.; Seenappa, L.; Sridhar, K. N.; Manjunatha, S.; Krishnakanth, E.</t>
  </si>
  <si>
    <t>CHEMICAL PHYSICS</t>
  </si>
  <si>
    <t>SrO; MgO; In2O3; Euphorbiatirucalli; Photoluminescence; Latent finger print</t>
  </si>
  <si>
    <t>BMS College of Engineering; Presidency University, Bangalore</t>
  </si>
  <si>
    <t>10.1016/j.chemphys.2024.112473</t>
  </si>
  <si>
    <t>Chemistry; Physics</t>
  </si>
  <si>
    <t>Insights and analysis on multicolor imaging of latent fingerprints using the excitation-dependent fluorescence of carbon dots/starch composites</t>
  </si>
  <si>
    <t>Almost all current fingerprint powders have single-mode to make a difference between fingerprint ridges and backgrounds, meaning that the difference will be settled once a fingerprint is developed. It is attractive to build a multi-mode for fingerprint imaging that can capture several patterns from a developed fingerprint, increasing the possibility of differentiating fingerprints from intractable backgrounds. Carbon dots (CDs) with a mean size of 3.5 nm and excitation-dependent fluorescence (EDF) property prepared using alkali-catalyzed aldol condensation of acetone are combined with starch to obtain EDF-CDs/starch composites. Multicolor fluorescence indicated by fluorescence spectra can be captured by matching excitation wavelengths (i.e., 365, 415, and 450 nm) with filter parameters (i.e., 450 band-pass, 530 band-pass, 550 long-pass, and 580 long-pass), laying the foundation for multicolor imaging of latent fingerprints. Based on the image contrast analysis, effective image enhancement realized by adopting the grayscale and channel images originating from fluorescence images has greatly broadened the options for producing better fingerprint images, which is very efficient in handling fingerprints on many extremely troublesome surfaces exhibiting distinct background interferences in different areas. Imaging of latent fingerprints with varied aging periods (1-9 days) and temperatures (4 and 40 degrees C) further verifies the practicality of this method. And finally, insights concerning the future of this research direction, including materials synthesis, experiment apparatus, and automatic image processing, have been proposed.</t>
  </si>
  <si>
    <t>Lv, JM; Yuan, CJ; Li, M; Sun, YF; Gao, ZB; Sun, SQ; Wang, M; Liu, FH; Han, PL</t>
  </si>
  <si>
    <t>Lv, Jiaming; Yuan, Chuanjun; Li, Ming; Sun, Yifei; Gao, Zhibo; Sun, Shiqiang; Wang, Meng; Liu, Fenghe; Han, Peiliang</t>
  </si>
  <si>
    <t>Excitation-dependent fluorescence; Carbon dot; Composite; Forensic science; Latent fingerprint; Latent fingermark</t>
  </si>
  <si>
    <t>Criminal Investigation Police University of China; Criminal Investigation Police University of China; Criminal Investigation Police University of China</t>
  </si>
  <si>
    <t>10.1016/j.microc.2025.112858</t>
  </si>
  <si>
    <t>In-Situ Encapsulation of AIEgens in Nanoconfined Pores Over MOFs for High-Resolution Recognition of 3-Level Latent Fingerprint</t>
  </si>
  <si>
    <t>Latent fingerprints (LFPs) hold significant forensic value for suspect identification and crime scene linkage, yet current methods on second-level characteristics are difficult for personal identification from incomplete LFPs. To address this, we developed a composite material through in-situ encapsulation of aggregation-induced emission (AIE) materials within zeolitic imidazolate framework-L (ZIF-L) via a one-step process. This unique configuration leverages ZIF-L's nanoconfinement effects and host-guest interactions to restrict AIE molecular motion, resulting in enhanced fluorescence intensity and photostability. The resulting AIE-2.5@ZIF-L demonstrated a synergy mechanism involving pressure differential gradients, electrostatic interactions, and hydrogen bonding, enabling selective binding to secretion residues on LFPs ridges. Subsequent red fluorescence emission achieved precise resolution of Level 3 LFPs features (pore distribution, ridge edge contours). This work establishes a design paradigm for AIE-functionalized MOFs and provides a scientific foundation for high-accuracy identification of partial LFPs in forensic applications.</t>
  </si>
  <si>
    <t>Lu, LQ; Wang, Y; Huang, ZH; Meng, L; Li, FL; Lin, GS; Zheng, ZC; Zhuang, GX</t>
  </si>
  <si>
    <t>Lu, Liqin; Wang, Yan; Huang, Ziheng; Meng, Liang; Li, Fenglan; Lin, Guosong; Zheng, Zhechong; Zhuang, Guoxin</t>
  </si>
  <si>
    <t>Fingerprints detection; Level 3 features; AIE-functionalized MOFs; Fluorescent imaging; Powder dusting technique</t>
  </si>
  <si>
    <t>Fujian Police College; Fujian Police College; Institute of Forensic Science Ministry of Justice PRC</t>
  </si>
  <si>
    <t>10.1007/s10895-025-04599-y</t>
  </si>
  <si>
    <t>In-situ Visualization of Level 3 LFPs Using a Lipophilic Red AIE Fluorescent Probe with a D-A Structure</t>
  </si>
  <si>
    <t>Fingerprints are among the most commonly encountered forms of forensic evidence. However, current databases require relatively complete fingerprints to extract sufficient level 2 features for individual identification, thereby limiting the recognition of partial latent fingerprints (LFPs) collected from crime scenes. Therefore, visualizing level 3 features of LFPs (such as width, spacing, and distribution of ridge and pore) is of critical importance. In response to this challenge, this study developed a near-infrared AIE fluorescent probe (D-TPA-A-TXO) with a D-A structure. In ethanol/water binary solvents, D-TPA-A-TXO enabled rapid and distinct in-situ visualization of level 3 LFPs features across various substrates. Owing to its lipophilic nature, D-TPA-A-TXO rapidly dissolved from the solution into the lipid components of LFPs and continuously aggregated. Through the aggregation-induced emission (AIE) effect, high-resolution images of level 3 LFPs features could be directly captured by a standard camera. This advancement provides crucial technical support for enhancing the matching capability of partial fingerprints in future criminal investigations.</t>
  </si>
  <si>
    <t>Guo, Q; Lu, LQ; Wen, JS; Zhuang, GX</t>
  </si>
  <si>
    <t>Guo, Qi; Lu, Liqin; Wen, Jiansen; Zhuang, Guoxin</t>
  </si>
  <si>
    <t>Fingermark detection; Level 3 details; Aggregation-induced emission; Fluorescent imaging</t>
  </si>
  <si>
    <t>Chinese Academy of Medical Sciences - Peking Union Medical College; Peking Union Medical College Hospital; Peking Union Medical College; Fujian Police College; Fuzhou University</t>
  </si>
  <si>
    <t>10.1007/s10895-025-04397-6</t>
  </si>
  <si>
    <t>Investigating Bounding Box, Landmark, and Segmentation Approaches for Automatic Human Barefoot Print Classification on Soil Substrates Using Deep Learning</t>
  </si>
  <si>
    <t>Background/Objectives: This study investigated the use of artificial intelligence (AI) to identify and match barefoot prints belonging to the same individual on soft and sandy soil substrates. Recognizing footprints on soil is challenging due to low contrast and variability in impressions. Methods: We introduce Deep Learning Footprint Identification Technology (DeepFIT), based on a modified You Only Look Once (YOLOv11s) algorithm, using three methods, namely, Bounding Box (BBox), 16 anatomical landmarks, and automatically segmented outlines (Auto-Seg). An Extra Small Detection Head (XSDH) was added to improve feature extraction at smaller scales and enhance generalization through multi-scale supervision, reducing overfitting to specific spatial patterns. Results: Forty adults (20 males, 20 females) participated, with 600 images per individual. As the number of individuals in model training increased, the BBox model's accuracy declined, resulting in misclassification on the test set. The average performance accuracy across both substrates was 77% for BBox, 90% for segmented outlines, and 96% for anatomical landmarks. Conclusions: The landmark method was the most reliable for identifying and matching barefoot prints on both soft and sandy soils. This approach can assist forensic practitioners in linking suspects to crime scenes and reconstructing events from footprint evidence, providing a valuable tool for forensic investigations.</t>
  </si>
  <si>
    <t>Mmereki, W; Jamisola, RS Jr; Jewell, ZC; Petso, T; Matsebe, O; Alibhai, SK</t>
  </si>
  <si>
    <t>Mmereki, Wazha; Jamisola Jr, Rodrigo S.; Jewell, Zoe C.; Petso, Tinao; Matsebe, Oduetse; Alibhai, Sky K.</t>
  </si>
  <si>
    <t>FORENSIC SCIENCES</t>
  </si>
  <si>
    <t>automatic classification; barefoot print; soil substrate; DeepFIT; bounding box; landmark; segmentation</t>
  </si>
  <si>
    <t>Duke University</t>
  </si>
  <si>
    <t>10.3390/forensicsci5040056</t>
  </si>
  <si>
    <t>Laser masking enabled replication of latent fingerprints from transparent substrates</t>
  </si>
  <si>
    <t>Latent fingerprints (LFPs), though critical in forensic investigations, are often invisible and difficult to detect, especially on transparent material surfaces. Here, we present a novel nanosecond pulsed laser printing technique to replicate LFPs from transparent substrates onto metal surfaces. By placing a metal plate beneath the transparent material with the fingerprint side up, the components of the fingerprint selectively block the laser, enabling the transparent substrate to act as a photomask. This results in controlled ablation of the metal surface, replicating the fingerprint with high fidelity. Additionally, laser-induced backside etching produces a mirrored copy of the fingerprint pattern on the underside of the transparent material. Grayscale analysis confirms enhanced clarity of the printed fingerprints compared to the original LFPs. Importantly, the method is effective on curved, colored, and flexible transparent substrates and allows multiple high-quality replications from a single sample, offering a promising tool for forensic applications.</t>
  </si>
  <si>
    <t>Guo, HL; Qian, YF; Wang, X; Zhang, ZY; Jiang, MQ; Huang, H; Yan, JW</t>
  </si>
  <si>
    <t>Guo, Haolin; Qian, Yongfeng; Wang, Xin; Zhang, Zhiyu; Jiang, Minqiang; Huang, Hu; Yan, Jiwang</t>
  </si>
  <si>
    <t>VACUUM</t>
  </si>
  <si>
    <t>Latent fingerprint; Transparent substrate; Visualization technique; Metal surface; Laser masking</t>
  </si>
  <si>
    <t>Jilin University; Chinese Academy of Sciences; Changchun Institute of Optics, Fine Mechanics &amp; Physics, CAS; Chinese Academy of Sciences; Institute of Mechanics, CAS; Chinese Academy of Sciences; University of Chinese Academy of Sciences, CAS; Keio University</t>
  </si>
  <si>
    <t>10.1016/j.vacuum.2025.114753</t>
  </si>
  <si>
    <t>Materials Science; Physics</t>
  </si>
  <si>
    <t>Laser-Induced Visualization of Latent Fingerprints on Metal Surfaces</t>
  </si>
  <si>
    <t>Latent fingerprints (LFPs) are pivotal evidence in criminal investigations, yet their direct observation poses inherent challenges, necessitating advanced visualization techniques. Here, an innovative one-step laser-based methodology is presented for the rapid and accurate visualization of LFPs on metal surfaces. Gray value analysis is utilized to compare the optical contrast between the ridges and valleys of original and visualized fingerprints. Additionally, an orientation field method is employed to evaluate the texture quality of visualized fingerprints. The results demonstrate that laser irradiation significantly enhances the recognizability and pattern fidelity of LFPs by inducing differential oxide deposition: ridges, enriched in skin secretions, exhibit reduced oxide accumulation compared to valleys, thereby amplifying ridge-valley optical contrast. Furthermore, the visualized fingerprints exhibit excellent resistance to abrasion. Importantly, this method demonstrates broad applicability across surfaces with varying roughness levels and diverse metal types. This study establishes a robust and versatile tool for the rapid and accurate visualization of LFPs, offering transformative potential for forensic investigations.</t>
  </si>
  <si>
    <t>Guo, HL; Qian, YF; An, H; Xu, PH; Wang, X; Huang, H; Zhang, ZY; Jiang, MQ; Yan, JW</t>
  </si>
  <si>
    <t>Guo, Haolin; Qian, Yongfeng; An, Hong; Xu, Puhong; Wang, Xin; Huang, Hu; Zhang, Zhiyu; Jiang, Minqiang; Yan, Jiwang</t>
  </si>
  <si>
    <t>laser irradiation; latent fingerprint; optical contrast; orientation field; visualization technique</t>
  </si>
  <si>
    <t>Jilin University; Chinese Academy of Sciences; Changchun Institute of Optics, Fine Mechanics &amp; Physics, CAS; Chinese Academy of Sciences; Institute of Mechanics, CAS; Keio University</t>
  </si>
  <si>
    <t>10.1002/smll.202507281</t>
  </si>
  <si>
    <t>Latent Fingermarks Analysis by Imaging Mass Spectrometry</t>
  </si>
  <si>
    <t>Background Matrix-Assisted Laser Desorption/Ionization Mass Spectrometry Imaging (MALDI-MSI) technique has been reported in the literature for fingermark analysis and forensic purposes. One of the greatest challenges in this field involves the aging of fingermarks, which has an essential role in criminal investigation.Objective This study presents an approach to preservation fingermarks analysis through the MALDI-Fourier transform ion cyclotron resonance mass spectrometry method, comparing different matrix samples.Methods For MALDI analysis, the efficiency of three MALDI matrices (alpha-cyano-4-hydroxycinnamic acid (CHCA), 2-mercaptobenzothiazole (MBT), and 2,5-dihydroxybenzoic acid (DHB)) in the ionization process of monitored analytes (m/z 368.4, m/z 522.6 and m/z 550.6) was initially evaluated, along with the spatial resolution (80 x 80 mu m and 100 x 100 mu m).Results The CHCA matrix, and the resolution of 100 x 100 mu m were chosen for the MALDI MSI analysis. The fingermark collections were analyzed at eight intervals from zero hours to fifty days. Additionally, photochemical aging (from zero hours to five days) of fingermarks, performed by applying constant light for five days to three different samples from the same donor, resulted in loss of chemical material and deformation of the image obtained by MALDI FT-ICR MSI analysis. On the other hand, in natural aging, the most expressive result showed that it is possible to visualize fingermark ridges of up to fifty days elapsed.Conclusion The method proposed showed a potential for fingermark examination and application in forensic routine. Chemical imaging of fingermarks can be a useful tool in detecting and comparing evidence, even after a considerable period.</t>
  </si>
  <si>
    <t>Gonzalez, M; dos Santos, NA; de Almeida, CM; Ortiz, RS; Limberger, RP; Romao, W; Mariotti, KD; Mendez, ASL</t>
  </si>
  <si>
    <t>Gonzalez, Marina; dos Santos, Nayara Araujo; de Almeida, Camila Medeiros; Ortiz, Rafael Scorsatto; Limberger, Renata Pereira; Romao, Wanderson; Mariotti, Kristiane de Cassia; Mendez, Andreas Sebastian Loureiro</t>
  </si>
  <si>
    <t>CURRENT ANALYTICAL CHEMISTRY</t>
  </si>
  <si>
    <t>Forensic science; fingermarks; aged prints; mass spectrometry; chemical imaging; MALDI-TOF</t>
  </si>
  <si>
    <t>Universidade Federal do Espirito Santo; Instituto Federal do Espirito Santo (IFES)</t>
  </si>
  <si>
    <t>10.2174/0115734110316419240827042024</t>
  </si>
  <si>
    <t>Level 3 details: the biological variability among the Chinese Population</t>
  </si>
  <si>
    <t>Fingerprint evidence plays a critical role in forensic identification. While prevailing methodologies rely predominantly on level 1 (patterns) and level 2 (minutiae) features, the potential of level 3 details, involving ridge shapes and pore structures/locations has been overlooked, particularly in the case of fragmentary, distorted, or blurred latent prints. Despite their forensic significance, research on the level 3 details within the Chinese population remains underexplored. This study evaluates both the variability and distribution of level 3 details in the Chinese population. A dataset consisting of 2,000 fingerprints from 200 donors (aged 11-46 years), collected via cyanoacrylate, ninhydrin, and standard 10-print card methods, is studied. Analytical results reveal that the frequencies of incipient ridges and ridge breaks are 24.1% and 3.9%, respectively, with ridge breaks occurring most frequently on thumbs, while incipient ridges correlate strongly with whorls. Although no significant gender correlation is observed, males exhibit a higher incidence of incipient ridges. Statistical modelling confirms Poisson-distributed occurrences for both ridge breaks and incipient ridges (P &lt; 0.01), and significant correlations are also found for intra-finger and inter-finger incipient ridges. These findings establish robust empirical baselines for level 3 details and support their integration into forensic evidence evaluation, increasing the discriminative power of latent prints.</t>
  </si>
  <si>
    <t>Liu, JY; Luo, YP; Wu, J; Cao, ZX; Wang, XY</t>
  </si>
  <si>
    <t>Liu, Jingying; Luo, Yaping; Wu, Jian; Cao, Zhixia; Wang, Xiyue</t>
  </si>
  <si>
    <t>level 3 details; pores; ridge breaks; incipient ridges; biological variability; Poisson distribution</t>
  </si>
  <si>
    <t>Shaanxi Police College; People's Public Security University of China; Northeastern University - China</t>
  </si>
  <si>
    <t>10.1093/lpr/mgaf005</t>
  </si>
  <si>
    <t>Measuring factors associated with identification thresholds in fingerprint analysts</t>
  </si>
  <si>
    <t>The goal of this research is to measure and identify factors associated with identification thresholds in fingerprint analysts. Conclusions reached in friction ridge comparisons require the application of individual thresholds. While previous studies have investigated the mechanisms behind value determinations, or on the perceived stress reported by forensic examiners, only a few have focused on the influence of personality traits and environmental factors on identification thresholds. This study measures how individual traits and workplace policies may shape these thresholds. Participants were presented with latent prints and tasked with making value determinations before conducting a latent print comparison. Post-trial, participants responded to a series of survey inquiries focusing on their personalities and interactions within the work environment. Our results demonstrate a significant positive correlation between Need for Closure score and the number of Identification decisions, as well as a significant positive correlation between Stress levels and the number of Identification decisions.</t>
  </si>
  <si>
    <t>Aggadi, N; Coon, M; Busey, T</t>
  </si>
  <si>
    <t>Aggadi, Nada; Coon, Meredith; Busey, Thomas</t>
  </si>
  <si>
    <t>decision-making; fingerprint examiners; general self-efficacy; identification thresholds; need for closure; stress</t>
  </si>
  <si>
    <t>Indiana University System; Indiana University Bloomington</t>
  </si>
  <si>
    <t>10.1111/1556-4029.70085</t>
  </si>
  <si>
    <t>Mechanosynthesis of fluorescent magnetic alumina for latent fingerprint detection</t>
  </si>
  <si>
    <t>A green approach towards the synthesis of both conventional and magnetic fluorescent powders for revealing latent fingerprints (FPs) is disclosed. The powders formulation is based on a biodegradable matrix and fluorescent dyes extracted from commercial felt-tip markers. Two classes of powders are described: one with a fluorescent component, and other with both fluorescent and magnetic components. The incorporation of the magnetic component not only enables easy manipulation but also eliminates the risk of latent print ridge destruction. Optimization of the mechanosynthesis parameters allowed the development of magnetic powders with intense fluorescence emission, avoiding quenching caused by the magnetic component. The new powders proved to be highly efficient in revealing latent FPs on a variety of surfaces of forensic interests. The efficacy of these powders was demonstrated by comparison with commercial fluorescent magnetic and non-magnetic powders. The novel powders, prepared using a green protocol and biodegradable matrices, display excellent fluorescence properties, are cost-effective, easy to manipulate, and offer a significant advancement in fingerprint detection.</t>
  </si>
  <si>
    <t>Barros, HL; Bonifácio, VDB</t>
  </si>
  <si>
    <t>Barros, Helio L.; Bonifacio, Vasco D. B.</t>
  </si>
  <si>
    <t>JOURNAL OF COLLOID AND INTERFACE SCIENCE</t>
  </si>
  <si>
    <t>Mechanosynthesis; Luminescent magnetic powders; Latent fingermarks; Fingermarks detection; Forensics chemistry</t>
  </si>
  <si>
    <t>Universidade de Lisboa; Universidade de Lisboa; Universidade de Lisboa</t>
  </si>
  <si>
    <t>10.1016/j.jcis.2025.01.134</t>
  </si>
  <si>
    <t>Mechanosynthesis of optically stable fluorescent magnetic microparticles tailored for detection of latent fingerprints</t>
  </si>
  <si>
    <t>Mechanosynthesis is a powerful methodology that combines simplicity, efficiency, and sustainability, thus enabling the production of novel advanced materials displaying superior features. Solid-state fluorescent magnetic microparticles (FMMPs) were designed for enhanced detection of latent fingerprints (LFPs) on multicoloured, porous and non-porous surfaces. FMMPs were fabricated using a mechanically assisted process using different matrices, based on silica, trisodium citrate, and chitosan, to tailor sensitivity and specificity. The dual magnetic and fluorescent properties of FMMPs greatly impact their use in forensic applications, allowing the visualization of LFPs on diverse surfaces with high contrast, and avoiding dust scattering. Moreover, due to the magnetic properties, fingerprint non-adherent FMMPs can be easily recovered and reused. By optimizing FMMPs fabrication using a solvent-free mechanosynthesis, we successfully addressed one of the major challenges associated with FMMPs production, which is fluorescence quenching caused by Fe3O4. Furthermore, our studies revealed the effectiveness of FMMPs in detecting LFPs under extreme conditions, including high temperature (up to 150 degrees C), humidity (water immersion for 20 days), aging (1 to 45 days) and sequential deposition. Thus, due to their magnetic and fluorescent performance, excellent safety profile, biodegradable nature, cost-effectiveness and sustainable production, these FMPPs offer a significant advancement in fingerprint detection technology.</t>
  </si>
  <si>
    <t>Barros, HL; Leitao, EPT; Mardanov, A; Furtado, AI; Bonifácio, VDB</t>
  </si>
  <si>
    <t>Barros, Helio L.; Leitao, Emilia P. T.; Mardanov, Aladdin; Furtado, Ana I.; Bonifacio, Vasco D. B.</t>
  </si>
  <si>
    <t>JOURNAL OF PHOTOCHEMISTRY AND PHOTOBIOLOGY A-CHEMISTRY</t>
  </si>
  <si>
    <t>Universidade de Lisboa; Universidade de Lisboa; Hovione; Universidade Nova de Lisboa; Universidade de Lisboa</t>
  </si>
  <si>
    <t>10.1016/j.jphotochem.2025.116466</t>
  </si>
  <si>
    <t>Morphology formation mechanism, thermometric fluorescence properties, and application of Ca10(PO4)6(OH)2:Eu3+ nanophosphors in fingerprint detection</t>
    <phoneticPr fontId="1" type="noConversion"/>
  </si>
  <si>
    <t>To enhance the detection sensitivity and visualization of latent fingerprints and other trace evidence, in this study, we developed red-emitting fluorescent Ca-10(PO4)(6)(OH)(2):Eu3+ (HAP:Eu3+) nanophosphors with nanoscale dimensions, high stability, and safety via a one-pot hydrothermal method. The synthesized materials were comprehensively characterized using X-ray diffraction, scanning electron microscopy, X-ray photoelectron spectroscopy, fluorescence spectrophotometry, and photoluminescence spectroscopy. Additionally, first-principle calculations were performed to elucidate the electronic band structure and density of states of HAP. The morphology formation mechanism proceeds through nucleation-growth, maturation, morphological stabilization, and crystal overgrowth stages. The optimal doping concentration of Eu3+ is 6 %, with the concentration quenching mechanism primarily governed by electric dipole-electric dipole interactions. The phosphors exhibit excellent thermal and chromatic stabilities. We report, for the first time, the application of HAP:Eu3+ nanophosphors in the visualization of latent fingerprints. The red-emitting phosphors effectively revealed detailed ridge features of latent fingerprints and maintained their performance even after 48 h of ultraviolet exposure. These findings provide valuable insights for the development of efficient, safe, and stable rare-earth-based nanomaterials for forensic fingerprint visualization.</t>
  </si>
  <si>
    <t>Wang, SQ; Wu, JX; Zhang, M; Lu, Q; Lin, J; Zhang, XW; Hu, YH; Li, DC; Guo, F; Feng, DC</t>
  </si>
  <si>
    <t>Wang, Shengquan; Wu, Jinxiu; Zhang, Meng; Lu, Qi; Lin, Jiong; Zhang, Xiaowei; Hu, Yanhong; Li, Dechao; Guo, Feng; Feng, Dianchen</t>
  </si>
  <si>
    <t>First-principle calculations; Morphology formation mechanism; Photoluminescence properties; Fingerprint detection; Ca-10(PO4)(6)(OH)(2):Eu3+; First-principle calculations; Morphology formation mechanism; Photoluminescence properties; Fingerprint detection</t>
  </si>
  <si>
    <t>Inner Mongolia University of Science &amp; Technology; Inner Mongolia University of Science &amp; Technology; Inner Mongolia University of Science &amp; Technology</t>
  </si>
  <si>
    <t>10.1016/j.ceramint.2025.08.194</t>
  </si>
  <si>
    <t>Multicolor emission of CdNb2O6:Eu3+, Er3+and CdNb2O6:Eu3+, Er3+, Yb3+phosphors with dual excitation and dual emission in UV to IR for latent fingerprint applications</t>
  </si>
  <si>
    <t>Rare earth (RE3+)-doped inorganic oxides are promising materials for advanced photonic applications due to their remarkable optical properties and multicolor emission capabilities under ultraviolet (UV) or infrared (IR) excitation. These properties make them suitable for use in displays, white light-emitting diodes (LEDs), solar energy devices, and biological labeling. In this study, a series of CdNb2O6-based phosphors doped with Eu3+, Er3+, and Yb3+ ions-specifically CdNb2O6:xEu3+, yEr3+ and CdNb2O6:xEu3+, yEr3+, zYb3+ (x = 0.5-5 mol%, y = 2 mol%, z = 2 mol%)-were successfully synthesized using the molten salt method. X-ray diffraction (XRD) analysis confirmed a single-phase orthorhombic columbite structure in all compositions up to 5 mol% Eu3+ doping. Scanning electron microscopy (SEM) revealed a noticeable reduction in grain size with increased Eu3+ concentration, especially in the Yb3+ co-doped samples. Photoluminescence analysis showed strong red and green emissions from Eu3+ and Er3+, respectively, under 464 nm and 378 nm excitation wavelengths. An increase in Eu3+ content enhanced red emission while diminishing green emission, indicating tunable chromatic output. Color coordinates (CIE) under UV light further supported the emission adjustability from green to red. Additionally, enhanced 4I13/2 transitions in Yb3+-co-doped samples indicated effective energy absorption at the 4I11/2 level near 980 nm, highlighting the host's suitability for IR-responsive applications. Notably, the synthesized phosphors demonstrated strong potential for latent fingerprint (LFP) detection, enabling clear visualization of intricate fingerprint patterns essential for forensic investigations. These findings underscore the multifunctionality and practical relevance of CdNb2O6-based RE3+-doped phosphors in optical and security-related technologies.</t>
  </si>
  <si>
    <t>Ilhan, M; Güleryuez, LF; Ekmekçi, MK; Erdem, M</t>
  </si>
  <si>
    <t>Ilhan, Mustafa; Guleryuez, Luetfiye Feray; Ekmekci, Mete Kaan; Erdem, Murat</t>
  </si>
  <si>
    <t>Niobates; Multicolor emission; Photoluminescence; Near-infrared; Latent fingerprint</t>
  </si>
  <si>
    <t>Marmara University; Ege University; Marmara University; Istanbul Technical University</t>
  </si>
  <si>
    <t>10.1016/j.optmat.2025.117178</t>
  </si>
  <si>
    <t>Multicolor Fluorescent Copper Nanoclusters/Starch Composites and Their Application in Fingermark Development</t>
  </si>
  <si>
    <t>On the basis of that the fluorescence wavelength of copper nanoclusters (CuNCs) could cover the entire visible region, multicolor fluorescent CuNCs/starch composites were prepared and applied in fingermark development. With L-glutathione as the reducing agent and protective ligand, blue emissive and orange emissive CuNCs solutions were obtained in alkaline solutions at 90 degrees C and 25 degrees C, respectively. With the aggregation- induced emission effect induced by ethanol as a poor solvent, the fluorescence of orange emissive CuNCs with a higher intensity was achieved in an ethanol-water solution. With ascorbic acid as the reducing agent and 3-mercaptopropionic acid as the protective agent, green emissive CuNCs solution was prepared in an acid solution. Particle morphologies, chemical compositions and optical properties of these three CuNCs above were investigated using physical characterization and spectroscopic analysis, indicating that well-dispersed CuNCs had excellent photoluminescent properties. These CuNCs solutions were combined with starch to form composite powders by simply drying. The influences of the type of CuNCs and the ratio of CuNCs to starch on the emission wavelength and fluorescence intensity of the products were studied. The obtained CuNCs/starch composites could emit blue, green and orange fluorescence under 365 nm ultraviolet light, respectively, which were suitable for fingermark development. Minutiae and partial level-3 features of latent fingermarks could be effectively developed. High- quality fluorescence fingermark images would be captured using appropriate optical filters to eliminate background interference of various substrates.</t>
  </si>
  <si>
    <t>Yuan, CJ; Li, M; Sun, YF; Lyu, JM; Gao, ZB; Sun, SQ; Han, PL; Liu, FH</t>
  </si>
  <si>
    <t>Yuan, Chuan-Jun; Li, Ming; Sun, Yi-Fei; Lyu, Jia-Ming; Gao, Zhi-Bo; Sun, Shi-Qiang; Han, Pei-Liang; Liu, Feng-He</t>
  </si>
  <si>
    <t>CHINESE JOURNAL OF ANALYTICAL CHEMISTRY</t>
  </si>
  <si>
    <t>Copper nanoclusters; Fluorescence; Latent fingermark; Fingermark development; Forensic science</t>
  </si>
  <si>
    <t>10.19756/j.issn.0253-3820.241420</t>
  </si>
  <si>
    <t>Multifunctional hybrid red fluorescent nanopigments: Photoluminescence, photocatalytic and advanced forensic applications</t>
  </si>
  <si>
    <t>In recent years, research was mostly centred on understanding local structure, defect engineering and excitationdependent spectroscopy in lanthanide ions doped phosphors. In this report, a simple combustion method was utilized to synthesize the intense red emitting BaZrO3:Eu3+ nanopigments. The obtained fluorescent nanopigments were examined for their structural, morphological, photoluminescence, photocatalytic and advanced forensic studies. The powder X-ray diffraction (PXRD) outcomes exhibited simple cubic structure. The scanning electron microscopy (SEM) micrographs revealed the hexagonal rod-like structures. Further, the particle size was estimated using Transmission electron microscope (TEM) images and it was observed to be around 45 nm. The fluorescence nanopigments were checked for their luminescence behaviours by means of excitation and emission plots. The four significant peaks of Eu3+ ions located at 5D0-*7F0 (578 nm), 5D0-*7F1 (591 nm), 5D0-* 7F2 (601 nm), 5D0-*F3 (612 nm) were observed under 396 nm excitation wavelength. The fluorescence lifetime decay measurements were carried and found average lifetime 26.74 ns. The efficiency of the fluorescent nanopigments was evaluated by chromaticity color diagrams as well as internal quantum efficiency (IQE) and color purity. The quantum efficacy and color purity values were found to be 76 % and 94 % respectively. The synthesized nanopigments were also studied for their excellent photocatalytic properties. The results indicated that, the present powders can be successfully used as dye removal in the treatment of polluted water. The obtained nanopowders were also evaluated for their advanced forensic applications. The powders exhibited excellent visualization of latent fingerprints on several substrate surfaces without any background interference. The fingerprint ridge details such as Type 1, 2, 3 were identified and reported. The recorded all results demonstrated that, the synthesized nanopowders can be essentially utilized as dye removal in the polluted water, red component in white LED fabrication and also in advanced forensic applications.</t>
  </si>
  <si>
    <t>Aarti, DP; Basavaraj, RB; Reddy, MBM; Majani, SS</t>
  </si>
  <si>
    <t>Aarti, D. P.; Basavaraj, R. B.; Reddy, M. B. Madhusudana; Majani, Sanjay S.</t>
  </si>
  <si>
    <t>Fluorescent powder; Surface morphology; Luminescence; Photocatalytic and latent fingerprint</t>
  </si>
  <si>
    <t>REVA University; Amrita Vishwa Vidyapeetham; Amrita Vishwa Vidyapeetham Mysuru</t>
  </si>
  <si>
    <t>10.1016/j.ceramint.2025.03.156</t>
  </si>
  <si>
    <t>Multi-target-responsive AIE material for in situ visualization of level 3 features in latent fingerprints</t>
  </si>
  <si>
    <t>Background: The development of level 3 features of latent fingerprints (LFPs), such as the shape of ridges and the size of sweat pores, plays a pivotal role in enhancing the matching of damaged fingerprints. However, most current LFP developers exclusively target lipids and typically require mixed-solvent systems, neglecting critical components like amino acids. This limitation, coupled with the inherent degradation of LFP components over time, hinders the reliable visualization of Level 3 features across diverse fingerprint states. Consequently, the development of hydrophilic, multi-target-responsive AIE materials represents a critical advancement in forensic individual identification. Results: We report the design of a cationic amphipathic AIE material with-COOMe groups (AIE-COOMe) that can visualize multiple target secretions to produce PL images of level 3 features using an aqueous solution under visible light. In single-component fluorescence assays, AIE-COOMe demonstrated selective targeting toward amino acids (glycine, D-phenylalanine, L-tryptophan), proteins (lysozyme, keratin), and lipids (cholesterol, oleic acid-triglyceride mixtures), enabling accurate visualization of LFPs despite dynamic variations in their secretion composition. DFT calculations revealed that the-COOMe groups enhance hydrogen-bonding interactions, facilitating selective anchoring to amino acid-containing compounds. Furthermore, hydrophobic interactions and electrostatic forces were identified as key mechanisms driving lipid targeting and subsequent aggregation-induced emission. Significant: This study employed multiple intermolecular forces (including hydrogen bonding, electrostatic interactions, and hydrophobic interactions) to enable rapid anchoring of AIE materials to diverse LFPs secretions. This approach effectively addressed the limitation of poor recognition and imaging associated with reliance on a single type of secretion, thereby establishing a foundation for the precise identification of fragmentary LFPs.</t>
  </si>
  <si>
    <t>Zhuang, GX; Wei, JX; Wen, YL; Li, YJ; Xu, YP; Jiang, YS; Lai, XH; Meng, L; Liang, ZY; Lin, XH; Ma, LJ; Lin, GS; Zheng, ZC; Li, CH</t>
  </si>
  <si>
    <t>Zhuang, Guoxin; Wei, Jinxin; Wen, Yonglin; Li, Yujing; Xu, Youpeng; Jiang, Yisheng; Lai, Xianghui; Meng, Liang; Liang, Zhiyu; Lin, Xiaohui; Ma, Lijun; Lin, Guosong; Zheng, Zhechong; Li, Chonghui</t>
  </si>
  <si>
    <t>ANALYTICA CHIMICA ACTA</t>
  </si>
  <si>
    <t>Aggregation-induced emission; Fingerprint identification; High-quality development; Multi-target-responsive</t>
  </si>
  <si>
    <t>Fujian Police College; Fuzhou University; Ningde Normal University; Dezhou University; Institute of Forensic Science Ministry of Justice PRC</t>
  </si>
  <si>
    <t>10.1016/j.aca.2025.344384</t>
  </si>
  <si>
    <t>Nanocomposites of Cu9S5 nanoclusters conjugated silica with orange emission for visualization of latent fingerprints</t>
  </si>
  <si>
    <t>Latent fingerprints (LFPs) which can be used as an accurate and dependable tool for the identification of individuals at the crime scene are not easily discernible to distinguish with the naked eye, and require some physiochemical techniques to effectively enhance the quality of the LFPs images. In this work, we have designed a simple strategy for preparing the nanocomposites by in situ anchoring the luminescent Cu9S5 nanoclusters onto the surface of the sulfide-functionalized silica (Cu9S5/silica), which are used for the detection of the fresh and aged LFPs on the surfaces of various substrates. The Cu9S5/silica exhibits a fluorescence emission at 606 nm upon 365 nm excitation. The fluorescence quantum yield of the Cu9S5/silica in the solid state can reach 1.43%, and an excited state lifetime is found to be 863.3 ns. Orange clear bright ridge patterns of LFPs with primary, secondary, and tertiary features can be identified by the Cu9S5/silica using the traditional powder-dusting method with good sensitivity and high contrast. Furthermore, the Cu9S5/silica as a phosphor is successfully used to detect the fresh and aged LFPs on a variety of substrates with non-porous and semi-porous surfaces. These satisfactory results illustrate that the Cu9S5/silica has great potential for applications in forensic science.</t>
  </si>
  <si>
    <t>Yin, CX; Li, MX; Li, GR; Li, DX; Li, DW; You, N; Fan, HT</t>
  </si>
  <si>
    <t>Yin, Chen-Xi; Li, Ming-Xin; Li, Guo-Rui; Li, Dong-Xu; Li, Da-Wu; You, Nan; Fan, Hong-Tao</t>
  </si>
  <si>
    <t>ANALYTICAL AND BIOANALYTICAL CHEMISTRY</t>
  </si>
  <si>
    <t>Latent fingerprints; Nanoclusters; Hybrid</t>
  </si>
  <si>
    <t>Liaoning Petrochemical University; Criminal Investigation Police University of China; Ministry of Public Security (China)</t>
  </si>
  <si>
    <t>10.1007/s00216-025-06176-5</t>
  </si>
  <si>
    <t>Nano-synthesis and characterization of Er3+, Ho3+ and Li+ co-doped, Er3+ and Li+ co-doped and Ho3+ and Li+ co-doped lanthanum borosilicate luminescent materials (LaBSiO5) by a sol-gel pyrolysis method for forensic applications</t>
  </si>
  <si>
    <t>In the present investigation, lanthanum borosilicate nanomaterials doped with Er3+/Ho3+ and co-doped with Li +or both Er3+ and Ho3+ co-doped with Li+ are synthesized using a sol-gel pyrolysis method, taking urea as an organic precursor. The samples are found to be phase pure from the XRD data, analysed using an X'pert high score software. All the samples are found to have a single-phase stillwellite structure with hexagonal symmetry. The unit cell dimensions are a = b = 6.870, c = 6.6964, V = 274.26, in accordance with the P31 space group. From the SEM studies, it is observed that spherical agglomerated particles are formed. The agglomeration is found to be more in Er3+/Ho3+ and Li+ co-doped samples than in Er3+, Ho3+ and Li+ co-doped samples. The agglomerated particle size is found to be in the range of 0.25 mu m to 0.80 mu m. From the HRTEM selected area diffraction pattern studies and XRD patterns, using the Debye Scherer formula, the crystallite sizes are calculated, which showed the formation of nanoparticles. The synthesized samples emitted in the blue-to-violet region when exposed to a long-range UV lamp and emitted in the orange-red region when exposed to a short-range UV lamp. The photoluminescence spectra showed the presence of two different cationic sites, and the intensities of the spectra are found to be more in the Er3+, Ho3+ and Li+ co-doped samples than in the Er3+/Ho3+, Li+ co-doped samples, indicating that the emission from the co-dopants followed a carrier energy transfer model. The fingerprints recorded on different materials using the synthesized phosphors shed light on the usefulness of the phosphors for forensic latent fingerprint detection.</t>
  </si>
  <si>
    <t>Mehala, R; Thanalakshmi, T; Karthikeyani, A</t>
  </si>
  <si>
    <t>Mehala, R.; Thanalakshmi, T.; Karthikeyani, A.</t>
  </si>
  <si>
    <t>NEW JOURNAL OF CHEMISTRY</t>
  </si>
  <si>
    <t>Guru Nanak College, Chennai</t>
  </si>
  <si>
    <t>10.1039/d5nj02722e</t>
  </si>
  <si>
    <t>Near-white light-emitting copper nanoclusters/starch composites for multiplexing imaging and multichannel enhancement of latent fingerprints</t>
  </si>
  <si>
    <t>Powdering latent fingerprints with photoluminescent materials is the most frequently used way to reveal the evidential value. Still, traditional and most emerging fingerprint powders possessing a single luminescence mode are insufficient to deal with the ones on surfaces with multicolor or intricate patterns. Inspired by violet-pump light emitting diode and wavelength division multiplexing technique, we present an intuitive notion and detailed implementation of multiplexing imaging and multichannel enhancement of latent fingerprints by near-white light-emitting copper nanoclusters (CuNCs)/starch composites. Through optimally combining blue-with orange-emitting CuNCs/starch composites, as well as cyan-with orange-emitting CuNCs/starch composites, two near-white light-emitting CuNCs/starch composites with fluorescence emissions across the visible wavelength region and color coordinates of (0.33, 0.28) and (0.33, 0.32) under excitation of 365 nm UV light have been acquired. All three levels of latent fingerprint morphological features can be developed precisely using them. In addition to the visual evaluation of developed fingerprint images, a quantitative and comprehensive analysis of the quality of fingerprint imaging and enhancement has been performed using Python, along with a qualitative commentary concerning fingerprint imaging and enhancement on problematic surfaces based on spectral analysis, proving that our strategy can widen the gap between fingerprint area and furrow-background areas, improve the signal-to-noise ratio, and thus enhance the fingerprint image quality.</t>
  </si>
  <si>
    <t>Gao, ZB; Yuan, CJ; Li, M; Xu, ZZ; Wang, M; Lyu, J; Sun, SQ; Liu, FH; Han, PL</t>
  </si>
  <si>
    <t>Gao, Zhibo; Yuan, Chuanjun; Li, Ming; Xu, Zhize; Wang, Meng; Lyu, Jiaming; Sun, Shiqiang; Liu, Fenghe; Han, Peiliang</t>
  </si>
  <si>
    <t>CHEMICAL ENGINEERING JOURNAL</t>
  </si>
  <si>
    <t>Copper nanocluster; White light; Fluorescence; Forensic science; Latent fingerprint; Latent fingermark</t>
  </si>
  <si>
    <t>10.1016/j.cej.2025.162697</t>
  </si>
  <si>
    <t>Engineering</t>
  </si>
  <si>
    <t>New red phosphor Na3Sc2(BO3)3: Eu3+with high thermal stability: dual-mode applications for white light diodes and potential fingerprint detection</t>
  </si>
  <si>
    <t>Eu3+-doped Na3Sc2(BO3)3 (NSBO) red phosphors were prepared via the high-temperature solid-state synthesis method. The NSBO: Eu3+ phosphor demonstrates prominent red emission at 613 nm when excited at 393 nm, attributed to the 5D0 -&gt; 7F2 transition of Eu3+, showcasing its potential in luminescent applications. The energyband structure and density of states of NSBO and NSBO: Eu3+ were calculated using first principles to reveal the effect of the 4f energy level of Eu on the phosphor luminescence performance. During the ambient temperature rise, the thermal stability of NSBO: 0.30Eu3+ phosphor is as high as 112.7 % (423 K@150 degrees C), and zero thermal quenching can be maintained at 483 K (210 degrees C). The mechanism of the zero thermal quenching phenomenon can be explained by thermal perturbation theory. The NSBO: 0.3Eu3+ phosphor achieved an internal quantum efficiency (IQE) of 62.96 %, as measured using an integrating sphere. A white light-emitting diode (LED) with a correlated color temperature (CCT) of 4654 K and a color rendering index (Ra) of 90.2 was also fabricated. To achieve the visualization of latent fingerprints (LFPs), the prepared NSBO: 0.3Eu3+ fluorescent powder was employed for fingerprint visualization, resulting in significantly enhanced contrast and resolution of the fingerprint patterns. These findings demonstrate the promising applications of NSBO: 0.3Eu3+ phosphors in white LEDs and forensic imaging.</t>
  </si>
  <si>
    <t>Pei, XQ; Liu, LA; Li, C; Lin, H; Li, SS; Yang, WL; Zeng, FM</t>
  </si>
  <si>
    <t>Pei, Xiaoqing; Liu, Lina; Li, Chun; Lin, Hai; Li, Shasha; Yang, Weiling; Zeng, Fanming</t>
  </si>
  <si>
    <t>Photoluminescence; Zero thermal quenching; LED; Na3Sc2(BO3)3 phosphor</t>
  </si>
  <si>
    <t>Changchun University of Science &amp; Technology</t>
  </si>
  <si>
    <t>10.1016/j.ceramint.2025.05.251</t>
  </si>
  <si>
    <t>Ni-Based Coatings on Molybdenum: Influence of Current Density and Basalt on Mechanical Properties and Forensic Relevance</t>
  </si>
  <si>
    <t>Ni and Ni/basalt (Ni/Bst) coatings prepared by the electrodeposition on Mo substrate were analyzed with the aim of their potential application in forensics. The coatings of Ni and Ni/Bst are produced galvanostatically from the sulfamate electrolyte at different current densities and characterized by scanning electron microscope (morphology), X-ray diffraction (structure) and Vickers microindentation (microhardness). The wettability of Ni and Ni/Bst coatings was also investigated. While morphology and microhardness of the coatings strongly depended on the current density of electrodeposition and the presence of basalt particles in the electrolyte, the effect of basalt addition on structure of the coatings was not observed. The microhardness of Ni coatings was in the (1.6951-5.7246) GPa range, while the addition of basalt particles increased the range to (5.8206-10.7981) GPa. Both Ni and Ni/Bst coatings were hydrophilic, whereas comparison of the coatings obtained at the same current density showed that incorporation of the basalt particles in the coating decreases the degree of hydrophilicity, as observed by the increase in the water contact angle (WCA). The largest WCA, i.e., the smallest hydrophilicity, showed Ni/Bst coating produced at 30 mA cm-2 (WCA approximate to 75.5 degrees), and was about 46.7% larger than that of Mo substrate (WCA approximate to 51.5 degrees). This coating also showed the best development of latent fingerprints with clearly visible ridge details, indicating that there is strong correlation between fingerprint development and the wettability of the coatings.</t>
  </si>
  <si>
    <t>Mladenovic, IO; Jovanov, V; Radovanovic, Z; Obradovic, V; Vasilic, R; Jancic-Heinemann, R; Nikolic, ND</t>
  </si>
  <si>
    <t>Mladenovic, Ivana O.; Jovanov, Vladislav; Radovanovic, Zeljko; Obradovic, Vera; Vasilic, Rastko; Jancic-Heinemann, Radmila; Nikolic, Nebojsa D.</t>
  </si>
  <si>
    <t>METALS</t>
  </si>
  <si>
    <t>electrodeposition; nickel; basalt particles; molybdenum substrate; wettability; fingerprint; forensic science</t>
  </si>
  <si>
    <t>University of Belgrade; University of Belgrade; University of Belgrade</t>
  </si>
  <si>
    <t>10.3390/met15111219</t>
  </si>
  <si>
    <t>Materials Science; Metallurgy &amp; Metallurgical Engineering</t>
  </si>
  <si>
    <t>Novel Dy doped BiOCl nanomaterials for electrochemical sensing of dopamine and fingerprint applications</t>
  </si>
  <si>
    <t>Recent studies in dopamine detection prioritize enhancing techniques for superior sensitivity and selectivity, incorporating methods such as electrochemistry, spectroscopy, and nanomaterial-based sensors. Given dopamine's (DA) essential role in neurological processes, precise detection is vital for diagnosing and managing conditions such as Parkinson's disease, schizophrenia, and addiction. This study reports the synthesis of Dysprosium-doped bismuth oxychloride (BOCD) nanocomposites, which demonstrated outstanding sensitivity in dopamine detection. Cyclic voltammetry analysis revealed that 7 mol% Dy-doped BiOCl nanocomposites exhibited significant performance, with a detection limit of 0.683 mu M and a limit of quantification (LOQ) of 2.27 mu M at neutral pH (7). The modified electrode displayed excellent selectivity for DA even in the presence of uric acid (UA) and maintained strong stability, retaining 92.12 % of its performance after 20 cycles. Additionally, BOCD nanoparticles enhanced fingerprint visualization, producing distinct ridge patterns and high-resolution minutiae on surfaces such as aluminium foil leaf and glass. The enhanced contrast enabled the identification of key minutiae, including right loops, bifurcations, and dots, essential for detailed forensic analysis. The material also delivered strong pixel intensity contrasts and detailed 3D ridge profiling, supporting accurate forensic and biometric identification.</t>
  </si>
  <si>
    <t>Reeta, R; Nadar, NR; Sharma, SC; Das, BK</t>
  </si>
  <si>
    <t>Reeta, R.; Nadar, Nandini Robin; Sharma, S. C.; Das, B. K.</t>
  </si>
  <si>
    <t>Dysprosium; Bismuth oxychloride; Cyclic voltammetry quantification; Dopamine; Fingerprint</t>
  </si>
  <si>
    <t>Mahatma Gandhi Medical College &amp; Research Institute; Jain University; Defence Research &amp; Development Organisation (DRDO)</t>
  </si>
  <si>
    <t>10.1016/j.microc.2025.113310</t>
  </si>
  <si>
    <t>Optical and Electrochemical Analysis of Surface-Enhanced ZnZrO3:Eu3+ Nanostructures for Forensic Applications</t>
  </si>
  <si>
    <t>The surface-enhanced local crystal structure of a series of ZnZrO3:Eu3+(1 to 5 mol.%) (ZZE) orange-red nanophosphors synthesized using a sol-gel combustion process is investigated. X-ray diffraction (XRD) with the Rietveld refinement analysis reveals a monoclinic ZnZrO3:Eu3+ structure with a space group 14. Field emission scanning electron microscope (FESEM) and transmission electron microscope (TEM) analyses reveal the honeycomb alignment of nanoparticles in structure formation. The UV-vis-diffuse reflectance spectroscopy (UV-vis-DRS) analysis reveals strong absorption in the UV region, with an increase in the energy bandgap upon the addition of Eu3+ ions (1 to 5 mol.%). The optimized ZnZrO3:Eu3+(2 mol.%) nanophosphor exhibits high-intensity orange-red emission at 615 nm, as revealed by photoluminescence (PL) spectroscopy. Cyclic voltammetry (CV) analysis confirms the surface-modified ZnZrO3:Eu3+ (2 mol.%) nanophosphor and hence reveals its electrochemical stability and selectivity to form stable suspensions with liquids or solids. ZnZrO3:Eu3+ (1 to 5 mol.%) exhibits fluorophore (Eu3+) embedded, surface-enhanced Raman scattering, which opens new bioimaging applications. Further, the optimized ZnZrO3:Eu3+ (2 mol.%) nanophosphor investigated for the identification of latent fingerprint patterns (LFP) under visible light indicates its potential as a strong LFP-revealing material in forensics without alternate light sources or chemical reagents.</t>
  </si>
  <si>
    <t>Anitha, A; Ponnusamy, V</t>
  </si>
  <si>
    <t>Anitha, Albert; Ponnusamy, Velladurai</t>
  </si>
  <si>
    <t>PARTICLE &amp; PARTICLE SYSTEMS CHARACTERIZATION</t>
  </si>
  <si>
    <t>forensic; Judd-Ofelt; nanophosphor; orange-red; photoluminescence</t>
  </si>
  <si>
    <t>Anna University; Anna University Chennai</t>
  </si>
  <si>
    <t>10.1002/ppsc.202400232</t>
  </si>
  <si>
    <t>Chemistry; Science &amp; Technology - Other Topics; Materials Science</t>
  </si>
  <si>
    <t>Optical Diffraction Field-Based Palmprint Recognition</t>
  </si>
  <si>
    <t>Palmprint recognition is critical for high-security applications, such as access control and forensic investigations, due to its rich information content and resistance to forgery. However, extracting reliable features from low-quality palmprints, common in real-world scenarios like latent prints at crime scenes, remains challenging. Recent high-resolution palmprint research has focused on image preprocessing and feature extraction; however, errors introduced during preprocessing can compromise feature reliability, thereby degrading recognition accuracy. In this article, we propose an optical diffraction field-based method that extracts frequency-domain features from the grating-like ridge patterns of palmprints. Feature matching is evaluated using similarity measures including structural similarity index, Pearson correlation coefficient, and cosine similarity, with a random forest classifier for decision fusion. This method simplifies preprocessing, reduces computational complexity, and enhances robustness against noise and deformations. Experimental results on the THUPLMLAB dataset (a publicly available high-resolution palmprint database) achieve an equal error rate (EER) of 1.00%, demonstrating competitive performance against state-of-the-art methods reliant on intensive preprocessing. The proposed method provides a physically interpretable, efficient, and robust solution for biometric palmprint recognition.</t>
  </si>
  <si>
    <t>Xiao, Q; Wu, YX; Tao, SH</t>
  </si>
  <si>
    <t>Xiao, Qing; Wu, Yixuan; Tao, Shaohua</t>
  </si>
  <si>
    <t>IEEE SENSORS JOURNAL</t>
  </si>
  <si>
    <t>Diffraction field; high-resolution palmprint; optical sensing; palmprint recognition; Diffraction field; high-resolution palmprint; optical sensing; palmprint recognition</t>
  </si>
  <si>
    <t>Central South University; Central South University</t>
  </si>
  <si>
    <t>10.1109/JSEN.2025.3577623</t>
  </si>
  <si>
    <t>Engineering; Instruments &amp; Instrumentation; Physics</t>
  </si>
  <si>
    <t>Optimization of latent fingerprint identification using particle size control and fluorescence of trans-resveratrol powder</t>
  </si>
  <si>
    <t>Trans-resveratrol (TR) is an organic, nontoxic, fluorescent material that exhibits excellent properties for use as a latent fingerprint identifier. Its unprocessed powder has already shown potential in visualizing latent fingerprints. In this study, using scanning electron microscopy (SEM), optical and fluorescence microscopies, and x-ray powder diffraction (XRPD), we investigated the impact of controlling TR powder particle size to increase the efficiency of fingerprint identification. Both manual and mechanical powder grinding times of about 1-5 min resulted in a more homogeneous particle size distribution, sufficient to provide an excellent cost-benefit ratio by balancing particle size and energy/effort expenditure, improving the filling of the fingerprint ridges and its visualization on absorbent and nonabsorbent surfaces. By the XRPD analysis, we observed that the TR phase was preserved after the grinding procedure, and no secondary phase was induced by the process. We also investigated the effect on TR fluorescence after illumination with UV light on different wavelengths. For darker surfaces, such as synthetic leather and MDF, the 311 nm UV source was more effective in increasing the fingerprint contrast. Conversely, for light-colored surfaces, such as banknotes, regular paper, and laminate, the contrast was enhanced using a 365 nm UV source. These findings establish an optimal protocol for using TR powder as a forensic tool that combines key characteristics of a good fingerprint powder developer: particle size control, nontoxicity, and fluorescence.</t>
  </si>
  <si>
    <t>Faria, HO; Gomes, LS; de Brito, ACF; Brant, JC; Laudares, C; Ferreira, LD; de Jesus, WP; Calado, HDR; Bezzon, VDN; Postacchini, BB; Silvestre, I; Barboza, APM</t>
  </si>
  <si>
    <t>Faria, Hugo O.; Gomes, Livia S.; de Brito, Ana Carolina F.; Brant, Juliana C.; Laudares, Claudio; Ferreira, Luiza De Lazari; de Jesus, Wander P.; Calado, Hallen D. R.; Bezzon, Vinicius D. N.; Postacchini, Bruna B.; Silvestre, Ive; Barboza, Ana Paula M.</t>
  </si>
  <si>
    <t>PARTICULATE SCIENCE AND TECHNOLOGY</t>
  </si>
  <si>
    <t>Trans-resveratrol powder; particle size control; latent fingerprints; fluorescence</t>
  </si>
  <si>
    <t>Universidade Federal de Ouro Preto; Universidade Federal de Ouro Preto; Universidade Federal de Ouro Preto; Universidade Federal de Minas Gerais; Laboratorio Nacional de Luz Sincrotron (LNLS); Universidade Federal de Minas Gerais; Universidade Federal de Minas Gerais</t>
  </si>
  <si>
    <t>10.1080/02726351.2025.2547238</t>
  </si>
  <si>
    <t>Optimized fingerprint crime detection using robust deformed convolutional neural network for 5G network secure smart cities</t>
  </si>
  <si>
    <t>Fingerprint analysis plays an important role in forensic investigations, it assists law enforcement agencies in identifying suspects and solving criminal cases. With the advancement of deep learning and computer vision technologies, innovative approaches are continuously developed to improve the accuracy and efficiency of fingerprint crime detection systems. In this manuscript, Optimized Fingerprint Crime Detection using a Robust Deformed Convolutional Neural Network for 5 G network secure smart cities (FCD-RDCNN) is proposed. Here, the images are gathered from SokotoConventry dataset. Then the image is fed to the pre-processing phase. During the pre-processing phase, Sliding Innovation Filter (SIF) is used to standardize image sizes and conversion to tensors. The feature extraction process is done using Random Quantum Circuits Transform (RQCT). The extracted features are fed into Robust Deformed Convolutional Neural network (RDCNN) for classifying original images (OI) and forged images (FI). Sand Cat Swarm Optimization (SCSO) is used to enhance RDCNN for the classification of finger print crime detection. The proposed FCD-RDCNN is implemented in Python. The FCDRDCNN is evaluated under some metrics: Accuracy, Precision, Recall, F1-score and Entropy. Finally, the performance of the proposed FCD-RDCNN technique achieves 15.17 %, 17.42 %, and 19.25 % better accuracy, 16.35 %, 18.62 % and 20.11 % better precision and 17.45 %, 18.72 % and 19.19 % better F1-score when compared to the existing models respectively.</t>
  </si>
  <si>
    <t>Krishnakumar, K; Smitha, GL; Soundari, AG; Dhanalakshmi, R; Kesavan, R</t>
  </si>
  <si>
    <t>Krishnakumar, K.; Smitha, G. L.; Soundari, A. Gnana; Dhanalakshmi, R.; Kesavan, R.</t>
  </si>
  <si>
    <t>Finger print crime detection; Random quantum circuits transform; Robust deformed convolutional neural network; Sand cat swarm optimization; And sliding innovation filter</t>
  </si>
  <si>
    <t>Saveetha Institute of Medical &amp; Technical Science; Saveetha School of Engineering; Saveetha Institute of Medical &amp; Technical Science; Saveetha School of Engineering</t>
  </si>
  <si>
    <t>10.1016/j.knosys.2025.113342</t>
  </si>
  <si>
    <t>Optimizing Fingerprint Identification: CNNs With Raw Images Versus Handcrafted Features for Real-Time Systems</t>
  </si>
  <si>
    <t>Fingerprint identification is a cornerstone in various domains such as security, forensics, and authentication. Despite progress, existing systems still face challenges with noise, database differences, and real-time speed. This study investigates the balance between accuracy and computational efficiency(thereby speed) by comparing two approaches: training a Convolutional Neural Network (CNN) with raw fingerprint images and training a CNN using handcrafted fingerprint features. Comprehensive evaluations were conducted across multiple benchmark datasets FVC2000, FVC2002, FVC2004, and NIST SD27, using both single-run and multi-run experiments. Single-run experiments assessed performance across epochs; multi-run cross-validation on FVC2000 ensured consistent and reliable results. A similarity-based matching mechanism with an optimal threshold of 0.8, determined through Receiver Operating Characteristic (ROC) curve analysis, was employed for classification. Experimental results on NVIDIA DGX A100 GPU demonstrate that CNN training with handcrafted features consistently achieves superior accuracy (99.80%) compared to CNN training with raw images approach accuracy (95.59%) on the FVC2000 dataset, while significantly reducing computation time from 1465 to 203 seconds. This performance was consistent across all experimental runs. Similar trends appeared across datasets, with handcrafted features reaching 96-99% accuracy versus 91-96% for raw images data. Statistical analyses (t-tests, ANOVA, and F-statistics) confirmed the significance of these performance differences (p &lt; 0.01) and demonstrated the model's reliability, robustness, and consistency. This proposed method outperforms recent methods in accuracy and speed, validated by ROC, precision-recall, F1-score, and accuracy metrics in real-world scenarios. Our approach provides experimental confirmation that CNNs fed with features provide improvements in accuracy and speed of classification.</t>
  </si>
  <si>
    <t>Salma, S; Ahmed, T; Ramamurthy, G</t>
  </si>
  <si>
    <t>Salma, Shaik; Ahmed, Tauheed; Ramamurthy, Garimella</t>
  </si>
  <si>
    <t>Fingerprint recognition; Accuracy; Convolutional neural networks; Feature extraction; Training; NIST; Robustness; Vectors; Real-time systems; Graphics processing units; Convolutional neural network; handcrafted feature vectors; genuine matching; impostor matching; minutiae-based features</t>
  </si>
  <si>
    <t>Mahindra University</t>
  </si>
  <si>
    <t>10.1109/ACCESS.2025.3580438</t>
  </si>
  <si>
    <t>Orange red emitting Sm3+doped V2O5 nanoparticles: Structural insights, photoluminescence, ridgeoscopic analysis through YOLOv8x deep learning model</t>
  </si>
  <si>
    <t>This study explores the synthesis, characterization, and multifunctional applications of Sm3+ doped V2O5 nanoparticles (NPs) with varying concentrations (1-5 mol %). The optimized composition of 3 mol % Sm3+ doping exhibited exceptional structural, optical, and photoluminescence (PL) properties, making it suitable for diverse applications. The optimized V2O5:3Sm3+ NPs showed a CCT of 5788 K, a CRI of 92, and CIE coordinates of (0.326, 0.342) at 300 mA. In forensic science, the V2O5:3Sm3+ NPs achieved precise visualization of latent fingerprints (LFPs) at all three levels of detail on various substrates without post-treatment. The NPs revealed critical features such as ridge characteristics and sweat pores, essential for accurate personal identification. Additionally, the You Only Look Once version 8 (YOLOv8x) deep learning model integrated with these NPs provided rapid and precise analysis of Finger print (FP) minutiae, including bifurcations and ridge ends, with high accuracy and robust detection performance. In biomedical applications, the V2O5:3Sm3+ NPs exhibited potent antioxidant activity by scavenging free radicals and restoring oxidative stress (OS) markers in NaNO2 induced RBC models. Their anti-inflammatory properties were evident through the inhibition of protein denaturation and membrane stabilization, while their anti-platelet activity demonstrated significant inhibition of ADP-induced platelet aggregation. The non-toxic nature and multifunctional capabilities of these NPs make them promising candidates for managing OS related conditions, inflammation, and thrombosis. This study underscores the versatility of V2O5:3Sm3+ NPs, establishing them as valuable materials for optoelectronic, forensic, and biomedical applications. Their combined properties open new avenues for advanced technological and therapeutic innovations.</t>
  </si>
  <si>
    <t>Navya, N; Krushna, BRR; Sharma, SC; Sumathi, S; Nagarajan, K; Manjunatha, K; Wu, SY; Shivakumar, V; Devaraja, S; Nagabhushana, H</t>
  </si>
  <si>
    <t>Navya, N.; Krushna, B. R. Radha; Sharma, S. C.; Sumathi, S.; Nagarajan, K.; Manjunatha, K.; Wu, Sheng Yun; Shivakumar, V.; Devaraja, S.; Nagabhushana, H.</t>
  </si>
  <si>
    <t>Nanoparticles; Photoluminescence; Latent fingerprints; YOLOv8x; W-LEDs; Biomedical therapeutics</t>
  </si>
  <si>
    <t>Tumkur University; Jain University; Mahatma Gandhi Medical College &amp; Research Institute; National Dong Hwa University; Tumkur University</t>
  </si>
  <si>
    <t>10.1016/j.optmat.2025.117089</t>
  </si>
  <si>
    <t>Overcoming ACQ: DPA-modified TICT-type AIEgens for high-resolution and multilevel latent fingerprint visualization</t>
  </si>
  <si>
    <t>Latent fingerprints (LFPs), as critical carriers of personal identification information, present a long-standing challenge for high-resolution imaging in forensic science. Aggregation-induced emission luminogens (AIEgens), known for their superior luminescence in aggregated or high-viscosity environments, have emerged as ideal candidates for high-contrast fingerprint visualization. In this study, we designed a series of novel AIEgens by introducing diphenylamine (DPA) donor groups at the 3- and 11-positions of a quinazolinone core, effectively constructing twisted intramolecular charge transfer (TICT) systems. This design strategy successfully transformed traditional aggregation-caused quenching (ACQ) behavior into pronounced AIE characteristics. The resulting molecules exhibit intense blue fluorescence, ultralong phosphorescence lifetimes, and a distinct turn-on fluorescence response in the presence of lipids secreted by eccrine glands. These features enable high-resolution visualization of level 1-3 fingerprint details on various smooth substrates, offering a promising approach for sensitive and nondestructive fingerprint identification.</t>
  </si>
  <si>
    <t>Fan, LX; Zhu, XX; Wu, WJ; Wang, XX; Zhang, S; Wan, JW; Jiang, S; Lin, L; Gao, HY; Wang, JJ; Cao, ZQ; Pan, ZL; Xu, ZH; Liu, LJ</t>
  </si>
  <si>
    <t>Fan, Liangxin; Zhu, Xinxin; Wu, Wanjin; Wang, Xingxiao; Zhang, Sheng; Wan, Jingwei; Jiang, Song; Lin, Lu; Gao, Haoyu; Wang, Jinjin; Cao, Zhanqi; Pan, Zhenliang; Xu, Zhihong; Liu, Lijie</t>
  </si>
  <si>
    <t>MATERIALS HORIZONS</t>
  </si>
  <si>
    <t>Henan Agricultural University; Xuchang University; Henan University; Zhengzhou Police University</t>
  </si>
  <si>
    <t>10.1039/d5mh01320h</t>
  </si>
  <si>
    <t>Person identification using novel local triangular binary pattern-based texture descriptor</t>
  </si>
  <si>
    <t>Human authentication is a crucial part of most computer vision automation systems. Conventional fingerprint, iris, face, or palm print-based systems cannot identify individuals when their external biometric components are destroyed, such as by severe burns, rashes, or wounds. The main elements of any person authentication system are non-forgery, security, resilience, and privacy. The local texture descriptor is vital in describing hand radiographic images' texture. This paper presents the novel local triangular binary pattern based texture descriptor to provide a local texture description of the hand radiographic images. The performance of the proposed descriptor is assessed using different machine learning classifiers such as K-nearest neighbor (KNN), support vector machine (SVM), radial basis function-SVM (RBF-SVM), classification tree (CT), and random forest (RF) for authentication of the 20 users based on hand radiographs. The suggested system provides an overall accuracy of 84.17% for KNN, 90% for SVM, 91.35% for RBF-SVM, 92.50% for CT, and 96.67% for RF for the 20 users for the In-house hand radiographic dataset.</t>
  </si>
  <si>
    <t>Tekade, A; Vijayan, T; Karthik, B; Mahajan, A</t>
  </si>
  <si>
    <t>Tekade, Arti; Vijayan, T.; Karthik, B.; Mahajan, Anurag</t>
  </si>
  <si>
    <t>EURASIP JOURNAL ON ADVANCES IN SIGNAL PROCESSING</t>
  </si>
  <si>
    <t>Person authentication; Forensic science; Forensic hand radiography; Local binary pattern; Support vector machine</t>
  </si>
  <si>
    <t>Bharath Institute of Higher Education &amp; Research; Symbiosis International University; Symbiosis Institute of Technology (SIT)</t>
  </si>
  <si>
    <t>10.1186/s13634-025-01213-y</t>
  </si>
  <si>
    <t>Postmortem fingerprint identification: A novel adaptive approach to the transillumination technique using moistened black volcano powder for fragile epidermal tissue</t>
  </si>
  <si>
    <t>Postmortem identification through fingerprints often encounters significant challenges, particularly with damaged epidermal tissue, due to factors such as carbonization, putrefaction, mummification, or saponification. Traditional techniques frequently fall short in cases involving fragile skin, which complicates the collection of clear fingerprint impressions. This study presents and evaluates an adaptive modification of the transillumination technique, integrating it with moistened black volcano powder to enhance fingerprint recovery from compromised postmortem tissue. A retrospective comparative analysis was conducted on 55 cases processed at the Ricardo Gumbleton Daunt Institute of Identification, S &amp; atilde;o Paulo, Brazil, from January 2012 to May 2022. Of these, 12 cases with both pre- and post-treatment records were selected, totaling 28 distal phalanx samples. The proposed technique involved applying moistened black volcano powder to the epidermis, followed by transillumination and direct photography. The enhanced technique demonstrated a significant improvement in fingerprint quality. Qualitative analysis revealed that all samples treated with moistened black volcano powder clearly presented visible ridges and minutiae, whereas four samples treated with traditional transillumination alone were insufficient for minutia marking. Quantitative analysis indicated that 75% of the samples scored +2 (greater minutiae details and contrast), with an additional 25% scoring +1 (slightly better minutiae details and contrast). The combined use of transillumination and moistened black volcano powder significantly improves the visualization of postmortem fingerprints, providing a reliable method for forensic identification in cases with fragile or compromised epidermal tissue from putrefied or carbonized skin. This technique generates high-resolution fingerprint images that are suitable for database comparison and forensic analysis.</t>
  </si>
  <si>
    <t>Ferreira, TD; Mariotti, KD; Alem, L</t>
  </si>
  <si>
    <t>Ferreira, Tatiana dos Santos; Mariotti, Kristiane de Cassia; Alem, Ludmila</t>
  </si>
  <si>
    <t>compromised friction ridge skin; forensic identification; moistened fingerprint powder; postmortem fingerprint collection; postmortem friction ridge skin enhancement; transillumination technique</t>
  </si>
  <si>
    <t>Universidade Federal do Rio de Janeiro</t>
  </si>
  <si>
    <t>10.1111/1556-4029.15695</t>
  </si>
  <si>
    <t>Pr-ZrO2/rGO Nanohybrid for Resilient Photocatalytic, Photoluminescence, Forensic, Electrochemical and Biological Applications</t>
  </si>
  <si>
    <t>Development of multifunctional heterostructured nanocomposites has received significant attention recently due to their potential applications. In this study, multifunctional zirconium dioxide (ZrO2) Praseodymium doped zirconium dioxide (Pr-ZrO2) and Praseodymium doped zirconium dioxide decorated reduced graphene oxide (Pr-ZrO2/rGO) composites were synthesized using a solution combustion method incorporating Manilkara zapota (M. zapota) fruit juice as a biotemplate. The synthesized nanomaterials were characterized using various analytical techniques, including FTIR, PXRD, UV-DRS, Raman spectroscopy, SEM with EDX, and TEM. Following 60 min of irradiation, the methylene blue (MB) degradation efficiencies of the ZrO2, Pr-ZrO2, and Pr-ZrO2/rGO photocatalysts were found to be 3.38%, 8.02%, and 96.63%, respectively. The photocatalytic degradation efficiency showed a slight decrease from 97% +/- 2% in the first cycle to 87% +/- 3% by the fifth cycle. The Pr-ZrO2/rGO nanocomposite displays a significantly reduced photoluminescence (PL) intensity relative to both Pr-ZrO2 and pristine ZrO2, indicating more efficient separation of photogenerated charge carriers. Pr-ZrO2/rGO showed well-defined ridges with highly resolved minute patterns when the latent fingerprints were detected. The Pr-ZrO2/rGO nanocomposite exhibited inhibition zones of 12.66 mm against Escherichia coli and 9.33 mm against Staphylococcus aureus. The half-maximal inhibitory concentration (IC50) values for the inhibition of 2,2-diphenyl-1-picrylhydrazyl (DPPH) radical by ZrO2, Pr-ZrO2, and Pr-ZrO2/rGO were determined to be 4346, 4282, and 4173 mu g/mL, respectively. The electrochemical studies showed that the solution resistance (RS) of the ZrO2 electrode was measured at 145.24 Omega, while the Pr-ZrO2 electrode demonstrated a reduced resistance of 109.95 Omega. Incorporation of Pr into the crystal lattice has reduced the crystallite size and energy gap of ZrO2, contributing to its improved characteristics. Reduced graphene oxide offers porosity and conductivity to the photocatalyst and helps in better charge separation. Therefore, this study introduces a novel approach for synthesizing a multifunctional Pr-ZrO2/rGO nanohybrid material with potential applications in photoluminescence, latent fingerprint detection, photocatalytic dye degradation, as well as antibacterial and antioxidant activities.</t>
  </si>
  <si>
    <t>Harshitha, V; Suresh, D</t>
  </si>
  <si>
    <t>Harshitha, V.; Suresh, D.</t>
  </si>
  <si>
    <t>MICROSCOPY RESEARCH AND TECHNIQUE</t>
  </si>
  <si>
    <t>doping; dye degradation; forensic; heterojunction; zirconia</t>
  </si>
  <si>
    <t>Tumkur University; Tumkur University</t>
  </si>
  <si>
    <t>10.1002/jemt.70050</t>
  </si>
  <si>
    <t>Anatomy &amp; Morphology; Life Sciences &amp; Biomedicine - Other Topics; Microscopy</t>
  </si>
  <si>
    <t>PVP-functionalized Dy2O3/Pr2O3 nanocomposites: a multifunctional platform for photoluminescence, WLEDs, latent fingerprinting, and anti-counterfeiting applications</t>
  </si>
  <si>
    <t>Luminescent nanomaterials that combine high optical performance with multifunctional utility are essential for next-generation optoelectronic and forensic applications. However, achieving simultaneous enhancement of photoluminescence efficiency and practical applicability remains a challenge. Here, we report the synthesis of PVP-functionalized Dy2O3/Pr2O3 nanocomposites via a solution combustion route, where surface passivation with 9 wt% polyvinylpyrrolidone (PVP) effectively reduced crystallite size and improved dispersion. Structural and spectroscopic analyses confirmed strong polymer-oxide interactions, leading to defect passivation and enhanced luminescence. Photoluminescence studies demonstrated intense Dy3+-Pr3+ emissions with a prolonged decay lifetime (5.2 ns) and a high quantum yield (92.16%). Chromaticity analysis indicated warm white light emission (CCT approximate to 5826 K, CRI approximate to 92), underscoring their suitability for high-quality WLEDs. Beyond lighting, the nanocomposites enabled clear visualization of latent fingerprints under UV illumination, revealing level 1-3 ridge details, and served as a covert UV-responsive ink for anti-counterfeiting applications. These results position PVP-coated Dy2O3/Pr2O3 nanocomposites as a versatile platform bridging solid-state lighting, forensics, and security technologies.</t>
  </si>
  <si>
    <t>Gopal, K; Sunitha, DV</t>
  </si>
  <si>
    <t>Gopal, Kartik; Sunitha, D. V.</t>
  </si>
  <si>
    <t>RSC ADVANCES</t>
  </si>
  <si>
    <t>REVA University; REVA University</t>
  </si>
  <si>
    <t>10.1039/d5ra06661a</t>
  </si>
  <si>
    <t>Pyrene-naphthalene based Schiff Base: Smartphone integrated paper-based sensor for copper sensing and solid-state latent fingerprint detection</t>
  </si>
  <si>
    <t>Recently, researchers have focused on developing a new molecular architecture by integrating rigid and extended pi-conjugation molecules for future applications. Smart functional materials with appealing optical features are essential because of their wide range of applications in sensor and forensic science. A new pyrene-naphthalenebased Schiff base ligand, PSB was developed by a simple condensation method of 2-hydroxy-1-naphthaldehyde and 1-aminopyrene. The ligand PSB was thoroughly characterized by pivotal techniques such as NMR, FT-IR, HR-MS, and elemental analysis. Paper-based sensors have also been developed for the sensing of Cu2+, which relies on the change in color from yellow to discoloration based on the concentration of Cu2+ in the sample solution. The quantitative determination was executed by calculating the signal intensity of PSB on Whatman filter paper after the addition of Cu2+ using an RGB color detector and smartphone. The calculated LODs from absorption titration and paper-based sensing were 1.7 mu M and 2.28 mu M, respectively. Moreover, the metal-ligand complex was formed at a 1:1 ratio, which was confirmed by Job's plot, and the binding constant was calculated by the Benesi-Hildebrand plot (5.3 x 104 M- 1). The copper complex formation was further confirmed by experimentally and theoretical calculations using Gaussian 09 W software. The prepared PSB is a strong redemitting fluorescent probe for the identification of latent fingerprints for forensic applications.</t>
  </si>
  <si>
    <t>Poornima, K; Srinivasan, V; Ramamurthy, K; Divya, D; Devika, AN; Prabhakaran, M</t>
  </si>
  <si>
    <t>Poornima, Kathiravan; Srinivasan, Venkatesan; Ramamurthy, Kannan; Divya, Dhakshinamurthy; Devika, Anand Narayanan; Prabhakaran, Marimuthu</t>
  </si>
  <si>
    <t>Schiff base; Metal sensing; Paper-based sensor; RGB detector; Smartphone; Latent fingerprint</t>
  </si>
  <si>
    <t>Vel Tech Rangarajan Dr Sagunthala R&amp;D Institute of Science &amp; Technology; Vels Institute of Science, Technology &amp; Advanced Studies; Saveetha Institute of Medical &amp; Technical Science; Saveetha School of Engineering</t>
  </si>
  <si>
    <t>10.1016/j.molstruc.2025.141728</t>
  </si>
  <si>
    <t>Quantifying fluorescence contrast of latent fingerprints developed with micro/nanoparticles through spectroscopic analysis</t>
  </si>
  <si>
    <t>Fluorescent micro/nanoparticles have been used to visualize latent fingerprints in forensic science. However, due to the current lack of a systematic method to quantify the fluorescence contrast of developed fingerprints, the comparison of fingerprint visualization effects of various developing agents is still limited to empirical evaluation. Here, we presented a fingerprint fluorescence contrast quantification strategy that comprehensively considers fluorescence intensity and color indexes, based on photoluminescence spectroscopy analysis. The intensity index represents the relative fluorescence intensity (I) between the fingerprint and the background. The color index is quantified by its three elements, including hue, saturation, and value (L), where hue and saturation are reflected by chroma (C). Fluorescence contrast is defined as the product of relative fluorescence intensity, chroma parameter, and the common logarithm of value index (I center dot C center dot lg L). The proposed approach quantified fingerprints deposited on substrates with varying degrees of patterning and fluorescence interference, using fullcolor-emitting micro/nanoparticles, and was compared with existing methods, demonstrating its high detection limit, accuracy, and sensitivity. Finally, we developed a tunable multi-color fingerprint enhancement technique to enhance low-quality and low-contrast fingerprints. Therefore, the established comprehensive fluorescence contrast quantification and enhancement strategy provides a new avenue for practical forensic analysis and identification.</t>
  </si>
  <si>
    <t>Wang, JJ; Li, DW; Zhang, JH; Gao, ZJ; Han, JK</t>
  </si>
  <si>
    <t>Wang, Jiujiang; Li, Dawu; Zhang, Jianghua; Gao, Zijian; Han, Jinke</t>
  </si>
  <si>
    <t>TALANTA</t>
  </si>
  <si>
    <t>Micro/nanoparticles; Fingerprint development; Fluorescence contrast quantification; Photoluminescence spectroscopy; Fingerprint enhancement</t>
  </si>
  <si>
    <t>10.1016/j.talanta.2025.127717</t>
  </si>
  <si>
    <t>Rare-earth-activated Tb3+-doped CoCr2O4spinel ferrites for latent fingerprint visualization: Experimental insights and DFT calculations</t>
  </si>
  <si>
    <t>We report terbium (Tb3+)-doped cobalt chromite (CoCr2-xTbxO4; x = 0-0.05) nanophosphors synthesized via a green dual-fuel solution combustion (DFSC) route for high-fidelity latent fingerprint (LFP) visualization. Phase-pure cubic spinel (space group: Fd-3m) with 28-30 nm crystallite size was confirmed via Rietveld refinement of X-ray diffraction (XRD) patterns. The optimized composition CTR3 (x = 0.05) demonstrated excellent adhesion and photostability, enabling recovery of Level I-III ridge features on glass, aluminum (Al) foil, and stainless steel under both daylight and ultraviolet (UV) illumination. The developed fingerprints retained clarity after 90 min of intense UV exposure, thermal treatment up to 200 degrees C, and 90-day ambient aging. Photoluminescence (PL) analysis and Density Functional Theory with Hubbard correction (DFT + U) calculations revealed Tb3+-induced mid-gap states that narrowed the bandgap and promoted trap-assisted radiative recombination, explaining the enhanced emission intensity and durability. These results establish Tb3+-doped CoCr2O4 as a robust and scalable candidate for forensic fingerprint development (LFP)and broader photonic security applications.</t>
  </si>
  <si>
    <t>Alreshidi, MA; Krushna, BRR; Nagabhushana, H; Li, ZY; Angadi, VJ; Annadurai, S; Thajudeen, KY; Albakri, GS; Ahmed, MM; El Kazzouli, S; Yadav, KK</t>
  </si>
  <si>
    <t>Alreshidi, Maha Awjan; Krushna, B. R. Radha; Nagabhushana, H.; Li, Zhengyou; Angadi, V. Jagadeesha; Annadurai, Sivakumar; Thajudeen, Kamal Y.; Albakri, Ghadah Shukri; Ahmed, Mohammed Muqtader; El Kazzouli, Said; Yadav, Krishna Kumar</t>
  </si>
  <si>
    <t>Latent fingerprint visualization; Solution combustion synthesis; DFT electronic structure analysis; Thermal and photostability</t>
  </si>
  <si>
    <t>University Ha'il; Tumkur University; Southern Federal University; King Khalid University; Princess Nourah bint Abdulrahman University; Prince Sattam Bin Abdulaziz University; Saveetha Institute of Medical &amp; Technical Science; Saveetha School of Engineering</t>
  </si>
  <si>
    <t>10.1016/j.ceramint.2025.11.201</t>
  </si>
  <si>
    <t>Red-emitting Al2O3:Eu3+Phosphor Powders Featuring Sheet Morphology for the Application of Fingerprint Revealing</t>
  </si>
  <si>
    <t>accepted In this work, Al2O3:xEu3+ red phosphor powders were produced by the combustion synthesis technique with different x molar percentage concentrations of doping of x = 1.5, 3.0, 5.0, and 7.0 mol% of Eu. X-ray diffraction analysis demonstrated that the powders present the Al2O3 crystalline phase. Scanning electron microscopy discovered a sheet-like morphology in the Al2O3:xEu3+ phosphor samples. The sheet particle sizes are in the range of 40-280 mu m and with an average thickness of 4.8 mu m. Photoluminescence measurements of the samples under 254 nm excitation, showed two main red emission peaks at 615 nm and 700 nm attributed to Eu3+ luminescent transitions, 5D0-7F2, 5D0-7F4, respectively. The Al2O3:xEu3+ red phosphors were applied for fingerprint revealing application on different surfaces and in crime scenes. The fingerprints were successfully revealed on steel, plastic, and ceramic surfaces, and photographs of the revealed fingerprints were taken. Several fingerprint features, such as short ridges, eyes, bifurcations, cores, and right loop elements, were clearly detected and sharply defined in the photographs. Therefore, the Al2O3:xEu3+ red phosphors show potential as an effective material for fingerprint detection in forensic science applications.</t>
  </si>
  <si>
    <t>Ibarra, MF; Chávez Campos, DA; Núñez Vilchis, A; Godina Cubillo, MG; Fraga Almanza, JL; Oliva, J; Rodriguez Garcia, CE</t>
  </si>
  <si>
    <t>Ibarra, Maria Fernanda; Chavez Campos, David Alejandro; Nunez Vilchis, Alejandro; Godina Cubillo, Maria Guadalupe; Fraga Almanza, Jose Luis; Oliva, Jorge; Rodriguez Garcia, Carlos Eduardo</t>
  </si>
  <si>
    <t>MATERIALS SCIENCE-MEDZIAGOTYRA</t>
  </si>
  <si>
    <t>luminescence; fingerprints; aluminum oxide; europium</t>
  </si>
  <si>
    <t>Universidad Autonoma de Queretaro; Universidad Autonoma de Coahuila; Universidad Nacional Autonoma de Mexico</t>
  </si>
  <si>
    <t>10.5755/j02.ms.37726</t>
  </si>
  <si>
    <t>Red-emitting LiAlSiO4:Eu3+ nanophosphors: A versatile material for lighting, forensic and anti-counterfeiting technologies</t>
  </si>
  <si>
    <t>High-performance red-emitting LiAlSiO4:Eu3+ (0-11 mol%) nanophosphors (LASO:Eu3+ NPs) are successfully synthesized via an eco-friendly, low-temperature solution combustion method, employing mushroom extract as a green fuel for the first time. These NPs are developed for applications in white light-emitting diodes (w-LEDs) and latent fingerprints (LFPs) visualization. Under 393 nm excitation (F-7(0) -&gt; L-5(6) transition), LASO:Eu3+ NPs exhibit a prominent emission peak at 616 nm, corresponding to the D-5(0) -&gt; F-7(2) transition. The optimal doping concentration is determined to be 7 mol%, with concentration quenching primarily influenced by neighbouring ion interactions. The Commission Internationale de l'&amp; Eacute;clairage (CIE) chromaticity coordinates of LASO:7Eu(3+) NPs are determined to be (0.616, 0.377), with a color purity (CP) of 98.3 % and an average correlated color temperature (CCT) of 1832 K. Furthermore, the phosphors are evaluated for temperature-sensing capabilities based on the fluorescence intensity ratio (FIR) technique. The phosphor retains similar to 86.10 % PL intensity at 423 K and exhibits internal quantum yield (I-QE) of 65.20 %. Relative sensitivity is assessed using two different peak ratios, yielding maximum values at 303 K of 0.45 % K-1 for I-537/I-592 and 1.04 % K-1 for I-537/I-616. The suitability of the phosphor for the powder dusting method in fingerprints (FPs) detection on various surfaces is also assessed. Under 365 nm UV light, the LASO:7Eu(3+) NPs clearly reveals the level I-III features of LFPs. A new anti-counterfeiting (AC) material utilizing LASO:7Eu(3+) phosphor has been developed, showcasing intense red luminescence under UV light and offering distinctive optical features for secure and dependable authentication in advanced security systems. Overall, LASO:7Eu(3+) NPs showing excellent red emission, thermal stability, and quantum efficiency. Their multifunctionality makes them promising candidates for w-LEDs, optical thermometry, and high-resolution LFPs detection.</t>
  </si>
  <si>
    <t>Megharaj, TN; Krushna, BRR; Mamatha, GR; Bommalingaiah, B; Sharma, SC; Ray, S; Subha, VJ; George, A; Manjunatha, K; Wu, SY; Arunakumar, R; Ramakrishna, G; Nagabhushana, H</t>
  </si>
  <si>
    <t>Megharaj, T. N.; Krushna, B. R. Radha; Mamatha, G. R.; Bommalingaiah, B.; Sharma, S. C.; Ray, Subhashree; Subha, V. J.; George, Augustine; Manjunatha, K.; Wu, Sheng Yun; Arunakumar, R.; Ramakrishna, G.; Nagabhushana, H.</t>
  </si>
  <si>
    <t>Nanophosphors; Latent fingerprint; Anti-counterfeiting; Thermal sensing; w-LEDs</t>
  </si>
  <si>
    <t>Tumkur University; Tumkur University; Jain University; Siksha 'O' Anusandhan University; Meenakshi Academy of Higher Education &amp; Research (MAHER); Meenakshi Medical College Hospital &amp; Research Institute; National Dong Hwa University</t>
  </si>
  <si>
    <t>10.1016/j.jlumin.2025.121240</t>
  </si>
  <si>
    <t>Reliability of fingerprint experts in extracting and evaluating minutiae in individualization tests of fingerprint traces</t>
  </si>
  <si>
    <t>This study examines the reliability of fingerprint experts in assessing the individualization value of minutiae during the analysis of latent fingerprint traces. Despite the widespread use of fingerprint evidence in criminal investigations, growing concerns about examiner variability and the lack of verification protocols have prompted critical scrutiny of forensic practices. In this study, 30 Polish fingerprint experts were asked to identify and evaluate seven minutiae in two fingerprint traces of differing quality. Experts classified each minutia and rated its individualization value on a five-point scale. Inter-rater reliability was assessed using Krippendorff's alpha, and the relationship between selection frequency and individualization value was analyzed via linear regression and correlation. Results revealed low inter-expert agreement in both minutiae selection and value assessment, with alpha coefficients of 0.39 for the trace of high-quality and 0.42 for the traces of a lower-quality. A strong negative correlation was found between how often a minutia was selected and its perceived individualization value (r = -0.84 for the trace of a high-quality and r = -0.89 for the trace of a lower-quality), suggesting that commonly selected features were viewed as less discriminative. These findings indicate that while experts may converge on general patterns at the group level, their individual assessments are often inconsistent. The study underscores the need for systematic verification of expert conclusions. Given the variability observed, relying on a single unverified fingerprint opinion poses a substantial risk of error. Requiring that initial reports be prepared by multiple independent experts could enhance the reliability of conclusions and reduce vulnerability to evidentiary challenges.</t>
  </si>
  <si>
    <t>Nawrocka-Swietkowiak, M; Banasiak, P; Wydra, J</t>
  </si>
  <si>
    <t>Nawrocka-Swietkowiak, Marta; Banasiak, Piotr; Wydra, Jedrzej</t>
  </si>
  <si>
    <t>JOURNAL OF FORENSIC AND LEGAL MEDICINE</t>
  </si>
  <si>
    <t>Fingerprints; Forensic examiners; Inter-rater reliability; Minutiae evaluation; Verification in forensic science</t>
  </si>
  <si>
    <t>Adam Mickiewicz University; Adam Mickiewicz University</t>
  </si>
  <si>
    <t>10.1016/j.jflm.2025.102943</t>
  </si>
  <si>
    <t>Rescuing fluorescence with steric hindrance: Perylene diimide based powder for latent fingerprint imaging</t>
  </si>
  <si>
    <t>We reported sterically crowded perylene diimide for rescuing its solid-state fluorescence through functionalization with bulkier hydroxyphenyl benzothiazole (PH2). The PH2 has (i) lambda max.at 620 nm; (ii) 28.8 % solid-state quantum yield and (iii) 100 % red colour purity calculated from CIE plot. PH2 adsorbed on silica nanoparticles was utilized as a fluorescent powder for the visualization of latent fingerprints on different porous, non-porous and curved surfaces using powder-dusting methods. The LFPs were subjected to laboratory conditions simulating those in the field such as aging, temperature, UV light and humidity and we successfully demonstrated the applicability of PH2-SiO2 powder for the development and visualization of ridge pattern from these degraded LFPs. We also aimed to recover LFPs from physical evidence by developing the LFPs with PH2-SiO2 followed by lifting of fingerprints using adhesive tape.</t>
  </si>
  <si>
    <t>Kaur, R; Kaur, N; Singh, P</t>
  </si>
  <si>
    <t>Kaur, Rajdeep; Kaur, Navjot; Singh, Prabhpreet</t>
  </si>
  <si>
    <t>FORENSIC CHEMISTRY</t>
  </si>
  <si>
    <t>Forensic; Latent fingerprints; Tape lifting; Physical parameters; Fluorescence imaging</t>
  </si>
  <si>
    <t>Guru Nanak Dev University</t>
  </si>
  <si>
    <t>10.1016/j.forc.2025.100662</t>
  </si>
  <si>
    <t>Revolutionizing Fingerprint Detection: Ce3+ Doped SiO2-Zr2O3:Sr2+ Nanocomposites with Enhanced Luminescence and Selectivity</t>
  </si>
  <si>
    <t>Even though fingerprints remain one of the most reliable methods of identification, they are often lost during the recovery process. Accurate fingerprint recognition depends on the contrast between the ridges and substrate. On tough surfaces, such as glossy, colorful, and patterned materials, the contrast is harder to establish. Photoluminescent materials play a crucial role in forensic investigations as they enable the development of procedures that enhance image quality and increase the accuracy of findings from security institutions. Due to the strong emission in the red area at 620 nm, the use of trivalent Rare Earth ions (RE3+) doped materials in this work is notable. Because of the unique properties and abundance of cerium, luminous materials based on SiO2-Zr2O3: Ce3+, Sr2+ prepared via sol-gel technique present a more practical alternative for use in criminal investigations compared to current photonic materials. The sample was further co-doped with synthetic (Safranin-O and crystal violet) as well as organic (curcumin and lycopene) photoluminescent dyes. The nanocomposites were examined using X-ray diffraction analysis (XRD), energy-dispersive X-ray analysis (EDX), dynamic light scattering (DLS), scanning electron microscopy (SEM), and photoluminescence spectroscopy (PL). In conclusion, this work highlights the qualities critical to obtaining higher-resolution latent fingerprint images for potential forensic applications.</t>
  </si>
  <si>
    <t>Qayyum, M; Shahid, S; Mansoor, S; Faizan, M; Javed, M; Zidan, A; Bahadur, A; Iqbal, S; Mahmood, S; Farouk, A; Aloufi, S</t>
  </si>
  <si>
    <t>Qayyum, Momna; Shahid, Sammia; Mansoor, Sana; Faizan, Muhammad; Javed, Mohsin; Zidan, Ammar; Bahadur, Ali; Iqbal, Shahid; Mahmood, Sajid; Farouk, Abd-ElAziem; Aloufi, Salman</t>
  </si>
  <si>
    <t>Fingerprints; Nano-forensics; Photoluminescence; Sol-gel; Rare Earths</t>
  </si>
  <si>
    <t>University of Management &amp; Technology (UMT); Chang Gung University; Al-Mustaqbal University College; Wenzhou-Kean University; Kean University; University of Nottingham Ningbo China; Gulf University for Science &amp; Technology (GUST); Taif University</t>
  </si>
  <si>
    <t>10.1007/s10895-024-04028-6</t>
  </si>
  <si>
    <t>Robotic Raman-OCT for Non-Destructive Visualization of Concealed Latent Fingerprints and Trace-Residue Profiling</t>
  </si>
  <si>
    <t>Latent fingerprints concealed beneath opaque barriers or containing chemical residues require a dual-capability approach: non-destructive visualization of ridge structures and precise identification of trace substances. Here, a robotic-assisted Raman-optical coherence tomography (R2-OCT) system is introduced that seamlessly integrates structural and molecular imaging into a unified, non-destructive workflow. A spectral-domain OCT probe (10 mu m lateral, 6 mu m axial resolution) and a 785 nm fiber-coupled Raman probe are rigidly mounted on a six-axis robotic arm, reliably localizing residue particles down to approximate to 100 mu m for Raman targeting. An initial OCT scan reconstructs a 3D volume and generates curvature-corrected en-face images that clearly reveal concealed ridge patterns and precisely localize micrometer-scale residues. Guided by these coordinates, the robotic arm autonomously repositions and auto-focuses the Raman probe, acquiring spectra in approximate to 1 s per site. Proof-of-concept studies on latent prints doped with sodium carbonate, calcium carbonate and potassium sorbate confirm accurate residue localization; mixed-residue tests further discriminate potassium nitrate, potassium chlorate and sulfur. Complete characterization of six discrete particles is achieved in approximate to 20 s, over an order of magnitude faster than conventional raster-based Raman mapping. R2-OCT offers a rapid, non-destructive tool for simultaneous fingerprint visualization and chemical profiling, advancing forensic, biomedical, and material applications.</t>
  </si>
  <si>
    <t>He, B; Liu, KK; Chen, CY; Cheng, GM; Zhang, GN; Sun, ZW; Xue, P; Luo, YP; Zhang, N</t>
  </si>
  <si>
    <t>He, Bin; Liu, Kangkang; Chen, Changyu; Cheng, Guimin; Zhang, Guannan; Sun, Zhenwen; Xue, Ping; Luo, Yaping; Zhang, Ning</t>
  </si>
  <si>
    <t>SMALL METHODS</t>
  </si>
  <si>
    <t>explosive residue identification; latent fingerprint imaging; optical coherence tomography; raman spectroscopy; robotic manipulation</t>
  </si>
  <si>
    <t>Institute of Forensic Science Ministry of Justice PRC; Ministry of Public Security (China); People's Public Security University of China; Anhui Police College; Tsinghua University; Tsinghua University; Tsinghua University</t>
  </si>
  <si>
    <t>10.1002/smtd.202501251</t>
  </si>
  <si>
    <t>Role of rGO reinforced Er-WO3 in biological, photocatalytic, luminescence and forensic applications</t>
  </si>
  <si>
    <t>The advancement of multifunctional heterostructured nanocomposites has garnered significant attention due to their promising applications. In this study, multifunctional WO3, Erbium-doped WO3 (Er-WO3), and Er-WO3/ reduced graphene oxide (Er-WO3/rGO) composites were synthesized using the solution combustion method, with Jamaican cherry (Muntingia calabura) fruit juice serving as a bio-template. The structural, optical, and morphological properties of the synthesized nanomaterials were characterized through Fourier-transform infrared spectroscopy (FTIR), powder X-ray diffraction (PXRD), and ultraviolet-visible diffuse reflectance spectroscopy (UV-DRS), Raman spectroscopy, scanning electron microscopy (SEM), energy-dispersive X-ray spectroscopy (EDX), and transmission electron microscopy (TEM). The photocatalytic efficiency of the materials in dye degradation was investigated, revealing that Er-WO3/rGO exhibited superior performance compared to its undoped and doped counterparts, achieving a 94.9 +/- 4.75 % degradation of Methylene Blue (MB) dye within 150 min. The photoluminescence spectra of Er-WO3/rGO demonstrated efficient charge carrier separation. Furthermore, Er-WO3/rGO facilitated the visualization of latent fingerprints, displaying well-defined ridge patterns with high resolution. Antibacterial activity assessments against Escherichia coli and Staphylococcus aureus revealed inhibition zones of 13.66 +/- 1.15 mm and 14.33 +/- 0.57 mm, respectively, following 12 h of incubation. Additionally, Er-WO3 and Er-WO3/rGO exhibited antioxidant activity against DPPH (2, 2-diphenyl-1-picrylhy-drazyl) free radicals, with IC50 values of 4899 mu g/mL and 4000 mu g/mL, respectively. The incorporation of Erbium (Er) into the WO3 crystal lattice led to a reduction in crystallite size and bandgap energy, enhancing its functional properties. Meanwhile, the inclusion of rGO contributed to increased porosity and electrical conductivity, further promoting charge separation within the photocatalyst. Overall, this study introduces a novel approach for the development of multifunctional Er-WO3/rGO nanohybrids, highlighting their potential for applications in photoluminescence, latent fingerprint detection, photocatalytic dye degradation, antibacterial activity, and antioxidant functionality.</t>
  </si>
  <si>
    <t>Tungsten oxide nanohybrid; Antimicrobial; Antioxidant; Photocatalytic; Fingerprints</t>
  </si>
  <si>
    <t>10.1016/j.physb.2025.417518</t>
  </si>
  <si>
    <t>Rotor proliferation promotes high-brightness AIE of iridium emitter accomplishing high-contrast luminous imaging of latent fingerprints to level 3 details</t>
  </si>
  <si>
    <t>Luminous imaging of latent fingerprints (LFPs) necessitates the possession of high-brightness aggregation-state luminescence by developers to ensure sufficient imaging contrast and resolution. A novel strategy involving incremental rotor modification is presented for AIE activation of the iridium developer. The rotor proliferation prominently improves the rotational activity of groups and facilitates high-efficiency RIM, thereby prompting the AIE activation of iridium developer with high luminous efficiency. Subsequently, a prompt, high-contrast, and robust LFP imaging protocol is developed utilizing the high-brightness AIE-active iridium developer. This innovative protocol realizes the luminous imaging and quantification of microscopic features in fingerprint ridges and furrows, including ridge widths, edge morphology of ridges, included angles, pores, and pore pitches with exceptional imaging contrast and refined detail resolution. Moreover, it allows for accurate identification of individual traits across diverse substrates without any pre-/post-processing to LFPs. The high-brightness AIEactive iridium developer provides outstanding aging resistance to developed fingerprints, thereby strongly supporting the acquisition, transfer, and preservation of fingerprint evidence. The luminous imaging protocol of LFPs based on high -brightness AIE exhibits robust adaptability to actual scenes and offers a premium scheme for facilitating forensic investigation.</t>
  </si>
  <si>
    <t>Di, L; Jiang, YN; Song, Q; Sun, W; Xing, Y; Yang, ZX; Xia, ZQ; Zhang, T; Chen, XB</t>
  </si>
  <si>
    <t>Di, Ling; Jiang, Yingnan; Song, Qi; Sun, Wen; Xing, Yang; Yang, Zhanxu; Xia, Zhengqiang; Zhang, Ting; Chen, Xuebing</t>
  </si>
  <si>
    <t>SPECTROCHIMICA ACTA PART A-MOLECULAR AND BIOMOLECULAR SPECTROSCOPY</t>
  </si>
  <si>
    <t>Latent Fingerprint; Luminous Imaging; Aggregation-Induced Emission; Detail Resolution; Substrate</t>
  </si>
  <si>
    <t>Liaoning Petrochemical University; Northwest University Xi'an; China Medical University</t>
  </si>
  <si>
    <t>10.1016/j.saa.2024.125145</t>
  </si>
  <si>
    <t>Sequencing DNA sampling and fingerprint development using DNA-free consumables: fingermark obliteration versus DNA recovery is not a zero-sum game</t>
  </si>
  <si>
    <t>The dual recovery of DNA samples and fingerprints from touched objects and surfaces is highly desirable for many criminal investigations as it provides greater probative value, particularly compared to relying solely on DNA evidence, which may be present due to secondary transfer or unresolvable due to a high number of contributors. Despite this, DNA sampling is generally given priority over fingerprint examination to minimize contamination even though the mechanical action of DNA sampling is generally thought to obliterate fingerprint residues. This study aimed to strengthen decision-making around sequencing fingerprints and DNA examinations by assessing whether any fingerprint ridge details remained after first sampling for DNA and whether DNA-free fingerprint brushes and powders were fit for purpose. The results demonstrated that DNA sampling and powder fingerprint development are not necessarily a zero-sum game. High-quality fingerprints were developed using DNA-free consumables without any contamination, and DNA sampling using tapelifts was shown to leave sufficient latent material to develop a fingerprint suitable for comparison whilst also generating a high-quality DNA profile. This represents valuable insight for informing evidence-based decision-making by forensic examiners for the optimal strategy for sequential examination and collection of critical fingerprint and DNA evidence.</t>
  </si>
  <si>
    <t>Gardiner, J; Banasiak, M; Krosch, MN</t>
  </si>
  <si>
    <t>Gardiner, Julie; Banasiak, Michael; Krosch, Matt N.</t>
  </si>
  <si>
    <t>Dual recovery; contamination; fingerprint quality; ridge detail; swab; tapelift</t>
  </si>
  <si>
    <t>Queensland Police Service; Queensland Police Service; Queensland Police Service</t>
  </si>
  <si>
    <t>10.1080/00450618.2024.2344908</t>
  </si>
  <si>
    <t>Sequential application of Time of Flight-Secondary Ion Mass Spectrometry after vacuum metal deposition on glass, polyethylene terephthalate and polyvinyl chloride</t>
  </si>
  <si>
    <t>In forensic laboratories, a common and versatile process to develop fingerprints is vacuum metal deposition (VMD). In some instances, however, it creates the phenomenon of 'empty prints', where the only development on the surface is outside of the fingerprint area, yielding no ridge detail. Previous work has shown that Time of Flight-Secondary Ion Mass Spectrometry (ToF-SIMS) can enhance fingerprint recovery after ninhydrin, black powder suspension or cyanoacrylate stained with basic yellow 40 (standard processes used by forensic laboratories) on paper, stainless steel and polyethylene surfaces. ToF-SIMS has not yet been compared in sequence with VMD on non-porous surfaces. In particular, it has not been assessed to see if ridge detail can be enhanced following VMD development. This study aims to further inform forensic practitioners of when and how to incorporate ToF-SIMS into the fingermark development workflow. The main focus of the study is to assess the suitability of ToF-SIMS to enhance fingerprints deposited on two surfaces commonly problematic for VMD: polyethylene terephthalate (PET) and polyvinyl chloride (PVC). In this work, a fingerprint expert compared the friction ridge detail developed by VMD to the ridge detail after ToF-SIMS enhancement. Fingerprints were deposited on glass, PET and PVC, developed with VMD and then enhanced with ToF-SIMS. This work demonstrates that ToF-SIMS is compatible with VMD in sequential processing. Overall, in &gt;83 % of samples, the ridge detail produced by ToF SIMS was at least equivalent to VMD. Importantly, ToF-SIMS was able to visualise ridge detail on all samples where VMD gave 'empty prints' or no visible development, which was on 75 % of all PVC samples. ToF-SIMS also overcame some background interferences (such as ink) that affected optical imaging of fingerprints following VMD.</t>
  </si>
  <si>
    <t>Charlton, D; Dove, A; Hinder, S; Costa, C; Ruediger, A; Watts, JF; Bailey, MJ</t>
  </si>
  <si>
    <t>Charlton, Deborah; Dove, Aaron; Hinder, Steve; Costa, Catia; Ruediger, Andreas; Watts, John F.; Bailey, Melanie J.</t>
  </si>
  <si>
    <t>Time of Flight-Secondary Ion Mass Spectrometry; ToF-SIMS; Vacuum metal deposition; VMD; Fingerprints; Fingermark visualization manual</t>
  </si>
  <si>
    <t>University of Surrey; University of Quebec; Institut national de la recherche scientifique (INRS); University of Surrey; University of Surrey; Guy's &amp; St Thomas' NHS Foundation Trust; University of London; King's College London</t>
  </si>
  <si>
    <t>10.1016/j.scijus.2025.101351</t>
  </si>
  <si>
    <t>Sesamum indicum L.-assisted facile green synthesis of multifunctional ZnV2O6 NPs for photocatalysis and forensic applications</t>
  </si>
  <si>
    <t>In this study, zinc vanadate (ZnV2O6) NPs have been synthesized by a cost-effective and environmentally friendly solution combustion method, utilizing the Sesamum indicum L. (white sesame seeds) as biofuel. The crystallinity, composition, morphologies, and photo-absorption characteristics of ZnV2O6 nanoparticles have been characterized by various analytical techniques such as XRD, FT-IR, UV-DRS, SEM, EDX, TEM, and PL studies. The XRD pattern of the synthesized ZnV2O6 NPs results show that they are monoclinic in nature, and the average crystallite range of 1:1 ZnV2O6 NPs was obtained to be 13.2 nm. The PL spectrum of ZnV2O6 NPs consists of emission peaks at 487 nm, 530 nm, and 569 nm by excitation at 256 nm. The strong absorption peak at the wavelength region of 490 nm confirms the presence of 1:1 ZnV2O6 NPs with the low band gap found to be 2.9 eV, which is a suitable band gap to achieve enhanced photocatalytic degradation efficiency. The thoroughly characterized material was used for potential applications such as photocatalysis for the degradation of toxic dyes and also used the material for latent fingerprint analysis. The photocatalytic activities of the zinc vanadate NPs have been estimated by the degradation of Rose Bengal dye under visible light irradiation and achieved complete degradation within 180 min. This enhanced photocatalytic activity is due to the efficient visible-light absorption capacity, stability, less photocorrosive, and enhanced charge carrier separation in the prepared materials. When it comes to forensic applications, the development of latent fingerprints by ZnV2O6 NPs through the powder dusting method shows enhanced LFPs under a short UV source of 254 nm, and they characteristically have a loop, eye, bifurcation, ending ridge, and pores; as per their basic patterns, it is showing well-defined fingerprints where we can observe level 2 detection including sweat pores, ridges, and different unique markings for the forensic applications. This preparation method is easy for bulk quantity for commercialization.</t>
  </si>
  <si>
    <t>Rakshitha, KR; Udayabhanu; Pooja, KR; Nandeesh, KN; Shwetha, HN; Shkir, M; Nagaraju, G</t>
  </si>
  <si>
    <t>Rakshitha, K. R.; Udayabhanu, K. R.; Pooja, K. R.; Nandeesh, K. N.; Shwetha, H. N.; Shkir, Mohd; Nagaraju, G.</t>
  </si>
  <si>
    <t>IONICS</t>
  </si>
  <si>
    <t>Sesamum indicum L.; Combustion; ZnV2O6 NPs; Photoluminescence; Latent fingerprint; Photocatalytic degradation</t>
  </si>
  <si>
    <t>Adichunchanagiri University; Adichunchanagiri School of Natural Sciences; Adichunchanagiri University; BGS Institute of Technology; Adichunchanagiri University; Adichunchanagiri School of Natural Sciences; King Khalid University; Siddaganga Institute of Technology</t>
  </si>
  <si>
    <t>10.1007/s11581-025-06177-5</t>
  </si>
  <si>
    <t>Chemistry; Electrochemistry; Physics</t>
  </si>
  <si>
    <t>Sex inference based on convolutional neural network analysis of fingerprint data</t>
  </si>
  <si>
    <t>The analysis of fingerprint features for inferring biological sex is a growing area of research in forensic science. This study presents a lightweight and well-validated convolutional neural network (CNN) as an alternative approach for this task. A dedicated dataset of 1,000 fingerprint images was collected from 200 volunteers (100 males and 100 females). To ensure rigorous evaluation of generalisation ability, an independent test set of 100 images from an additional 20 volunteers (10 males and 10 females) was held out for final assessment. The proposed CNN, featuring a dual-convolutional-layer architecture, was optimised using a cross-entropy loss function and the Adam optimiser. It achieved a validation accuracy of 91.00% and a test accuracy of 95.00%, with AUC values of 0.974 and 0.983, respectively. Supplementary fivefold cross-validation on the development cohort yielded a mean accuracy of 90.60% (SD: 2.04%), confirming stable performance. Class activation mapping (CAM) was employed to visualise the model's focus regions, enhancing interpretability and providing insights into biometric relevance. These results demonstrate that the model compares favourably with traditional methods, suggesting its potential as an efficient and reliable complementary tool for forensic identification.</t>
  </si>
  <si>
    <t>Zhang, YB; Cui, SF; Li, JQ; Liu, XL; Li, SM; Jiang, YR; Wang, F; Liu, WC</t>
  </si>
  <si>
    <t>Zhang, Yibo; Cui, Shengfeng; Li, Jiaqi; Liu, Xinlei; Li, Shumeng; Jiang, Yaoru; Wang, Fang; Liu, Weicheng</t>
  </si>
  <si>
    <t>SCIENTIFIC REPORTS</t>
  </si>
  <si>
    <t>Fingerprint examination; Sex prediction; Convolutional neural networks; Biometric characterization</t>
  </si>
  <si>
    <t>Zhengzhou Police University; Shanxi Agricultural University</t>
  </si>
  <si>
    <t>10.1038/s41598-025-27114-6</t>
  </si>
  <si>
    <t>Structural elucidation and forensic utility of an anthracene-based thiosemicarbazone for latent fingerprint detection</t>
  </si>
  <si>
    <t>An anthracene thiosemicarbazone with a pyrrolidine substitution (APyTSC) was synthesized from 9-anthracenecarboxaldehyde and N(4)-pyrrolidine thiosemicarbazide in ethanol, using glacial acetic acid as the catalyst. APyTSC was initially confirmed using NMR, FT-IR, and HRMS spectroscopic techniques. Single-crystal XRD analysis further revealed that the compound has been formed, classified as orthorhombic with space group Pca21. The synthesized compound was evaluated for its potential application in latent fingerprint detection. APyTSC powder demonstrated strong adherence to fingerprint ridges without leaving background staining. Its vibrant yellow color provided high contrast on both dark and select light surfaces, enhancing visibility. Compared to conventional black and white fingerprint powders, APyTSC yielded significantly clearer prints across a variety of surfaces. These results highlight its promising utility in forensic investigations, particularly in scenarios requiring rapid and high-contrast fingerprint development.</t>
  </si>
  <si>
    <t>Sreekanth, A; Prabhakaran, P; Haribabu, J; Bhuvanesh, N; Rasin, P</t>
  </si>
  <si>
    <t>Sreekanth, Anandaram; Prabhakaran, Praveena; Haribabu, Jebiti; Bhuvanesh, Nattamai; Rasin, Puthiyavalappil</t>
  </si>
  <si>
    <t>Thiosemicarbazone; Crystal structure; DFT; Latent fingerprint; Fingerprint powders</t>
  </si>
  <si>
    <t>National Institute of Technology (NIT System); National Institute of Technology Tiruchirappalli; Manipal Academy of Higher Education (MAHE); Kasturba Medical College, Manipal; Universidad de Atacama; Texas A&amp;M University System; Texas A&amp;M University College Station</t>
  </si>
  <si>
    <t>10.1016/j.molstruc.2025.143494</t>
  </si>
  <si>
    <t>Study on the Fluorescence Spectral Characteristics of Egyptian Blue Mineral Pigmentand Their Application in Development of Latent Fingerprints</t>
  </si>
  <si>
    <t>The development and identification of the fingerprints left by the suspects are the important basis for detecting cases, The majority of commercially available luminescent fingerprint powders can usually fluoresce upon excitation with ultraviolet coatings, etc.), which also cause them to fluoresce within the same spectrum area. This creates a lack of distinguishing ability between the fluorescence of the developed latent fingerprint and the background. In addition, most fluorescent powders have seriously damaged the long term health of forensic technicians. Therefore, it is urgent to find a kind of non-toxic luorescent fingerprint power suitable for on substrates that are typically considered extremely difficult to treat. In this paper, the luorescence properties of the natural Egyptian blue mineral pigment, which was harmless and cheap, were studied. The micro morphology, crystal structure, luminescence properties, and surface functional groups of the Egyptian blue mineral pigment were charagragingd_by wenige_elgeron microscopy Xray diffractometer, Dugphotometer, and Fourier transform infrared spectrometer. The Egyptian blue mineral pigment had good dispersion with anaverage diameter of about 1 pm and its main component was a mixture of CuO and Cu2O. Under the excitation of 780 nm infrared it could give strong emissions at the wavelength of 823 nm infrared. It was silicate mixture containing copper ions. Finally, the Egyptian blue mineral pigment was used to develop the latent fingerprints on extremely troublesome substrates commonly Encountered at crime scenes. The experimental results showed a high contrast between the fingerprint and the background with Tine ridge detail and less interference, In addition, the excitation and emission spectra of the Egyptian blue mineral pigment wery in the near infrared region, which filled the blank of the method of developing fingerprints with fluorescence powders.</t>
  </si>
  <si>
    <t>Dai, XJ; Tang, CG; Li, YP; Song, J</t>
  </si>
  <si>
    <t>Dai, Xue-jing; Tang, Cheng-ging; Li, Yun-peng; Song, Jia</t>
  </si>
  <si>
    <t>Background interference; Fluorescence; Near infrared; Egyptian blue mineral pigment; fingerprint development</t>
  </si>
  <si>
    <t>Criminal Investigation Police University of China; Criminal Investigation Police University of China</t>
  </si>
  <si>
    <t>10.3964/j.issn.1000-0593(2025)05-1383-06</t>
  </si>
  <si>
    <t>Surface state-modulated long-wavelength-emitting carbon dots for multi-mode high-resolution fluorescence imaging of latent fingerprints</t>
  </si>
  <si>
    <t>Fingerprints are regarded as one of the most reliable biometric features in criminal investigation and personal identification. High-quality fingerprint imaging facilitates the extraction of crucial individual information for forensic analysis. Here, we utilized the transfer mechanism between carbon sources and carbon dots (CDs) to synthesize tunable long-wavelength fluorescent nanoparticles for developing latent fingerprints (LFPs). Experimental and theoretical results demonstrated that the precise design of the functionalities of carbon sources enabled the sequential variations of surface states of CDs-from -Br alone to Br, Cl-co modification, and finally higher contents of C--O and graphitic N-which induced a gradual reduction of energy level gaps, thereby achieving tunable yellow, orange, and red fluorescence. By combining CDs with diatomite, the resulting composite powders, available as long-wavelength fluorescent developers, demonstrated high sensitivity and selectivity for detecting both fresh and aging LFPs deposited on various substrates. Using a typical powdering method with CDs/Diatomite stored for 30 days, level 1-3 fingerprint details were visualized with high contrast. Furthermore, the developed comprehensive technique for fingerprint enhancement ensured high-resolution detailed features and effectively addressed challenges of poorly developed fingerprints, caused by intractable background interference. This multi-mode framework provides a promising solution for practical fingerprint imaging.</t>
  </si>
  <si>
    <t>Carbon dots; Surface detect state; Long-wavelength emission; Multi-mode; Fingerprint fluorescence imaging</t>
  </si>
  <si>
    <t>10.1016/j.mtchem.2025.102985</t>
  </si>
  <si>
    <t>Sustainable fabrication of erbium doped molybdenum oxide/reduced graphene oxide nanohybrid for potential biological, photocatalytic, latent fingerprint and photoluminescence activities</t>
  </si>
  <si>
    <t>Graphene based nanohybrids have attracted ample attention in recent years due to their promising applications. In this investigation, we have developed Molybdenum oxide (MoO3), Erbium doped Molybdenum oxide (Er-MoO3) and Erbium doped Molybdenum oxide anchored reduced graphene oxide (Er-MoO3/rGO) photocatalysts employing the fruit extract of Jamaican cherry (Muntingia calabura) by sustainable green combustion method. As prepared materials were thoroughly characterized using various spectroscopic and microscopic techniques. Photocatalytic degradation of dye used in textile industry such as Methylene Blue (MB) in the presence of the synthesized materials was appraised and 85.17 +/- 4.02% of the dye was degraded by 80 mg of Er-MoO3/rGO photocatalyst in 60 min. Various parameters were optimized for effective degradation of the dye and the composite was found to be stable even after 5th cycle of reusability test possessing almost the same efficacy. Photoluminescence spectrum of Er-MoO3/rGO manifest effective charge separation athwart to MoO3 and Er-MoO3 Nanoparticles (NPs). The composite exhibited intense peak at 391 nm due to the radiative relaxation of electrons. Latent fingerprints developed with rGO nanocomposite unveiled very well demarcated ridges with finely resolved minute patterns proving it as a prospective material for forensic applications. Additionally, Er-MoO3/rGO exhibited potential inhibition of, Escherichia coli (E. coli) and Staphylococcus aureus (S. aureus) bacterial strains with 20.33 +/- 1.02 and 20.66 +/- 1.03 mm zones of inhibition respectively. The nanohybrid showed significant antiradical activity through suppression of 2,2 diphenyl -1, picryl hydrazyl (DPPH) free radicals with IC50 value 1847 +/- 94 mu g/mL. Therefore, the present investigation cultivates a unique and cross-functional Er-MoO3/rGO material prepared with the help of underutilized plant extract that can be used in research on luminescence, fingerprint distinguishing, dye elimination, antimicrobial and antioxidant materials.</t>
  </si>
  <si>
    <t>JOURNAL OF DISPERSION SCIENCE AND TECHNOLOGY</t>
  </si>
  <si>
    <t>Molybdenum oxide; antimicrobial; antioxidant; photocatalytic; fingerprints</t>
  </si>
  <si>
    <t>10.1080/01932691.2025.2469743</t>
  </si>
  <si>
    <t>Sustainable fabrication of ZnGa2O4:Eu3+ phosphors via Aloe Vera for optical thermometers, dermal ridge detection and counterfeit deterrence</t>
  </si>
  <si>
    <t>This study introduces an eco-friendly synthesis method using Aloe Vera (A.V.) as a biosurfactant for hydrothermal synthesis of (0.5-9 mol %) Eu3+ doped ZnGa2O4 (ZGO:Eu3+) self-assembled superstructures. Metal oxide phosphors like ZGO have garnered interest for their versatile applications in catalysis, gas sensing, and biomedical engineering. Key synthesis parameters, A.V concentration, pH, sonication time, mechanical stirring, and sonication power are optimized to control the morphology, size, and shape of the resulting superstructures. Photoluminescence (PL) studies demonstrated effective energy transfer from the ZGO host to Eu3+ ions under 393 nm excitation, predominantly via dipole-dipole interactions. The ZGO:5Eu3+ phosphor exhibits a high internal quantum efficiency (IQE) of 83.49 % and excellent thermal stability, retaining 88.93 % of its luminescence intensity at 420 K. Furthermore, it demonstrates high absolute (3.92 % K-1) and relative (0.010 K-1) thermal sensitivities, highlighting its potential for temperature sensing and white light emitting diode (w-LED) applications. A w-LED is successfully fabricated, achieving a correlated color temperature (CCT) of 5335 K, a high color rendering index (Ra = 92), and CIE coordinates of (0.336, 0.335). Additionally, the phosphor showed outstanding performance in detecting latent fingerprints (LFPs), poroscopy, anti-counterfeiting (AC) labels, and luminescent hydrogel applications, demonstrating its versatility across diverse surfaces. This adaptability enhances its utility in forensic investigations and biometric security, enabling accurate FP visualization in diverse scenarios. These findings demonstrate that ZGO:Eu3+ phosphors hold great potential for applications in LFP detection, security inks, and w-LEDs.</t>
  </si>
  <si>
    <t>Navya, N; Krushna, BRR; Sharma, SC; Ray, S; Vaithy, KA; Kumar, S; Kumari, BN; Banu, A; Manjunatha, K; Wu, SY; Nagabhushana, H</t>
  </si>
  <si>
    <t>Navya, N.; Krushna, B. R. Radha; Sharma, S. C.; Ray, Subhashree; Vaithy, K. Anandraj; Kumar, Saravana; Kumari, Burnice Nalina; Banu, A.; Manjunatha, K.; Wu, Sheng Yun; Nagabhushana, H.</t>
  </si>
  <si>
    <t>Phosphors; Superstructures; Aloe vera; Photoluminescence; Thermal sensing; Latent fingerprints; Anti-counterfeiting; w -LEDs</t>
  </si>
  <si>
    <t>Tumkur University; Jain University; Siksha 'O' Anusandhan University; Mahatma Gandhi Medical College &amp; Research Institute; Meenakshi Academy of Higher Education &amp; Research (MAHER); Meenakshi Medical College Hospital &amp; Research Institute; Meenakshi Academy of Higher Education &amp; Research (MAHER); Meenakshi Ammal Dental College &amp; Hospital; Avinashilingam University for Women; National Dong Hwa University</t>
  </si>
  <si>
    <t>10.1016/j.ceramint.2025.02.170</t>
  </si>
  <si>
    <t>Sustainable N-CQDs from Phyllanthus emblica: A dual-function fluorescent probe for chloramphenicol detection and latent fingerprint enhancement</t>
  </si>
  <si>
    <t>Selective and sensitive detection of chloramphenicol (CAP) in food and environmental samples was achieved through green-synthesis of nitrogen-doped carbon-quantum-dots (N-CQDs) from Phyllanthus emblica. Greentechnique employs a microwave-assisted-approach that is founded on green chemistry principles to produce N-CQDs with enhanced photoluminescence through N-doping. Structural characterization of samples confirmed their effective nitrogen incorporation, spherical-characterization (average-diameter: 6.49 nm), and graphiticstructure. N-CQDs exhibit robust quenching response to CAP and remarkable fluorescence-stability, with a linear-detection-range of 0.5-25 mu M and detection limit of 13.1 nM. Probe's specificity is demonstrated by its resistance to interference from other antibiotics, including tetracycline and amoxicillin. Process demonstrated practical utility by achieving recovery rates of 98.13 %-105.33 % in real-world matrices such as milk, yogurt, effluent, and agricultural runoff on application. Additionally, silica nanocomposite phosphors were combined with N-CQDs for the purpose of conducting a forensic investigation. Unique luminous qualities of N-CQDs enabled the visualization of latent fingerprints in a more detailed manner, which in turn revealed distinct ridge patterns under UV illumination. This combined action demonstrates the relevance of N-CQDs in overcoming the primary obstacles in environmental monitoring, forensic science, and food safety. Additionally, this approach is reasonably priced and scalable, which suggests that it has potential for widespread application.</t>
  </si>
  <si>
    <t>Rishabh; Rani, M; Shanker, U</t>
  </si>
  <si>
    <t>Rishabh; Rani, Manviri; Shanker, Uma</t>
  </si>
  <si>
    <t>JOURNAL OF FOOD COMPOSITION AND ANALYSIS</t>
  </si>
  <si>
    <t>Chloramphenicol; Environmental monitoring; Fluorescence quenching; Fingerprint detection; Nitrogen-doped carbon quantum dots</t>
  </si>
  <si>
    <t>National Institute of Technology (NIT System); Dr B R Ambedkar National Institute of Technology Jalandhar; National Institute of Technology (NIT System); Malaviya National Institute of Technology Jaipur</t>
  </si>
  <si>
    <t>10.1016/j.jfca.2025.108056</t>
  </si>
  <si>
    <t>Chemistry; Food Science &amp; Technology</t>
  </si>
  <si>
    <t>Symmetric Tripodal Chemosensors with rotationally flexible binding arms for fluorescent sensing of Bi3+ions: Multifaceted analytical and forensic applications</t>
  </si>
  <si>
    <t>Background: Bismuth is a low toxicity heavy metal. Due to its unique properties, it is utilized for the visualizing and detection of finger prints and lip prints. This sensor is also utilized in the field of pharmaceuticals and food. To address this, developed a naphthalene based chemosensor for Bi3+ ion, offering enhanced detection in complex forensic science. This approach provides a rapid and cost-effective. So, it is widely used in forensic application for the detection of trace evidence analysis and also used for the detection of trace level of Bi3+ in reals ample analysis. Result: A naphthalene-based fluorescent chemosensor (NAP) and its dimeric analogues featuring a xylene scaffold, ONAP, MNAP, and PNAP, (symmetric tripodal chemosensors) were successfully synthesized, characterized and developed for the detection of Bi3+ ion in a CH3CN:H2O (1:1) solution at physiological pH (7.4). The detection of Bi3+ ions by the four probes follow three mechanisms namely: (i) inhibition of photo induced electron transfer process (PET OFF) (ii) restriction of C-N rotation of the dangling pyridine arm leads to high fluorescence intensity, which gives the structure more rigid and planar and (iii) the internal charge transfer process (ICT) which lead to a hypsochromic shift with enhanced fluorescence intensity. The detection limit and quantification limit of NAP, ONAP, MNAP and PNAP as 1.88 mu M and 6.26 mu M, 0.29 mu M and 0.99 mu M, 0.32 mu M and 1.10 mu M, 0.31 mu M and 1.06 mu M and quantum yield were also calculated for all the four probes during the detection of Bi3+ ions. They exhibited strong selectivity in real-world samples, including water, food, and cosmetic products. Beyond ion sensing, the probes were effectively employed in the construction of molecular logic gates and exhibited promising utility in E. coli bacterial cell imaging. Additionally, both the probes and their Bi3+ complexes were successfully applied in the visualization and pattern development of latent fingerprints (LFP) and lip prints, highlighting their multifunctional capabilities in analytical and forensic applications. Significance: This research is significant for both forensic and environmental monitoring. Developed Bi3+- Naphthalene based chemosensor used in real world sample analysis, forensic applications, in vitro application. So, this probe making it a valuable tool for both analytical and in the field of investigation.</t>
  </si>
  <si>
    <t>Ganesan, N; Shanmugam, S; Antony, E; Sukumar, AN; Angamuthu, A; Nandhakumar, R</t>
  </si>
  <si>
    <t>Ganesan, Narmatha; Shanmugam, Suresh; Antony, Elizabeth; Sukumar, Abisha Nancy; Angamuthu, Abiram; Nandhakumar, Raju</t>
  </si>
  <si>
    <t>Tripodal Chemosensor; Bismuth; Fluorescence; Hypsochromic shift; Bio-imaging; Latent prints</t>
  </si>
  <si>
    <t>Karunya Institute of Technology &amp; Sciences; Rudjer Boskovic Institute; Karunya Institute of Technology &amp; Sciences; PSG College of Arts &amp; Science</t>
  </si>
  <si>
    <t>10.1016/j.microc.2025.115392</t>
  </si>
  <si>
    <t>Synthesis and application of Ho3+doped BaGd2ZnO5 nanophosphors for enhanced latent fingerprint development and poroscopy</t>
  </si>
  <si>
    <t>In this study, Ho3+-doped BaGd2ZnO5 (1-11 mol%) nanophosphors (BGZO:Ho3+ NPs) were synthesized through combustion synthesis, utilizing Spirulina leaf extract as a natural green fuel. Luminescence studies revealed that the BGZO:Ho3+ phosphors exhibit a strong green emission primarily resulting from the 5 S 2 -&gt; 5 I 8 transition of Ho3+ ions. The optimal doping concentration was found to be 7 mol % Ho3+, which yielded the highest luminescence efficiency. Furthermore, the CIE chromaticity coordinates for BGZO:7Ho3+ were accurately determined to be (0.2595, 0.7290), with a color purity (CP) of 99.98 %. These results indicate the potential of this material for producing high-quality green emissions suitable for solid-state lighting and display applications. Optimized BGZO:Ho3+ NPs were utilized for latent fingerprints (LFPs) development via the powder dusting method. Under 365 nm UV light, the NPs effectively revealed Level I-III fingerprints (FPs) details, including ridge patterns, minutiae, and sweat pore features, on various substrates such as glass, plastic, and metal. The high luminescence of BGZO:Ho3+ NPs under UV illumination offers a sensitive and non-destructive method for enhancing FPs visibility, making it a promising tool for forensic applications. In addition, this study focuses on FPs poroscopy, examining the detailed pore structure of LFPs for forensic identification. Using advanced imaging techniques, we analyzed sweat pore distribution, size, and shape across various substrates and conditions. A detailed poroscopic analysis of LFPs, focusing on key parameters such as pore interspacing (165-332 mu m), pore size (4140-9956 mu m2), shapes (elliptical, rhomboid, triangular, square and rectangular) and pore angle (167 degrees-179 degrees). Further, a mathematical model was developed using Python-based software to enable precise and accurate analysis of FPs, enhancing clarity and identification accuracy, supporting the uniqueness of FPs beyond ridge patterns. The results demonstrate the potential of poroscopy for enhancing FPs analysis by offering an additional layer of precise biometric data.</t>
  </si>
  <si>
    <t>Sharma, SC</t>
  </si>
  <si>
    <t>Sharma, S. C.</t>
  </si>
  <si>
    <t>MATERIALS CHEMISTRY AND PHYSICS</t>
  </si>
  <si>
    <t>Spirulina; Nanophosphors; Photoluminescence; Latent fingerprints; Poroscopy; Python</t>
  </si>
  <si>
    <t>Jain University</t>
  </si>
  <si>
    <t>10.1016/j.matchemphys.2024.130127</t>
  </si>
  <si>
    <t>Synthesis and characterisation of an eco-friendly magnetic nanopowder from steel industry waste for latent fingerprint detection</t>
  </si>
  <si>
    <t>The steel industry produces large volumes of waste rich in iron oxides, creating environmental and economic challenges. In this study, we report the synthesis of an eco-friendly magnetic nanopowder derived from steel industry residue for latent fingerprint detection. The powder was prepared through a simple precipitation method and characterised using scanning electron microscopy (SEM), energy-dispersive X-ray spectroscopy (EDS) and vibrating sample magnetometry (VSM). The synthesised powder exhibited smaller particle aggregates (similar to 3 mu m) compared to a commercial magnetic powder (similar to 30 mu m), with Fe and O as major components and minor amounts of Mn, Mg, Zn and K inherited from the residue. VSM analysis demonstrated a strong magnetic response, supporting efficient manipulation with a magnetic brush. When applied to non-porous surfaces, the waste-derived powder provided fingerprint ridge details with quality and minutiae counts statistically equivalent to those obtained using the commercial powder. These findings demonstrate that the developed material is a cost effective and environmentally sustainable alternative to commercial magnetic powders, offering reliable performance in forensic fingerprint visualisation while promoting the valorisation of industrial waste.</t>
  </si>
  <si>
    <t>Castro, BD; Ramalho, R; Milagre, J; Silva, BG; Sommer, RL; Souza, DB; Silva, SC; Nossol, E; Dornellas, RM; Feiteira, FN; Pacheco, WF</t>
  </si>
  <si>
    <t>Castro, Barbara Dias; Ramalho, Ramana; Milagre, Jessica; Silva, Bruno G.; Sommer, Rubem L.; Souza, Daniel B.; Silva, Samuel C.; Nossol, Edson; Dornellas, Rafael M.; Feiteira, Fernanda N.; Pacheco, Wagner F.</t>
  </si>
  <si>
    <t>AUSTRALIAN JOURNAL OF CHEMISTRY</t>
  </si>
  <si>
    <t>eco-friendly material; forensic science; green chemistry; industrial waste; iron oxide; latent fingerprints; magnetic nanoparticles; sustainability</t>
  </si>
  <si>
    <t>Universidade Federal Fluminense; Centro Brasileiro de Pesquisas Fisicas; Universidade Federal de Uberlandia</t>
  </si>
  <si>
    <t>10.1071/CH25098</t>
  </si>
  <si>
    <t>Synthesis of new naphthoquinone analogues as potential fingermark development reagents</t>
  </si>
  <si>
    <t>Fingermark detection plays a key role in forensic investigations. The development of fingermark reagents is important in terms of making more fingermarks visible in the collected evidence. Suggestion of lawsone as a fingermark reagent and subsequent studies revealed that naphthoquinone analogues have a potential for use in the development of latent fingermarks on porous surfaces. In the present study, we synthesized and characterized a new series of 2-substituted naphthoquinones and performed a SPR study to determine the relationship of the substituent structure at the 2-position of the compounds to their effectiveness as a fingermark reagent. The naphthoquinone solutions were applied to fingermarks on the copier paper. All the naphthoquinones developed both fresh and aged (from one-week to three-months) latent fingermarks as photoluminescence impressions with high contrast and clear ridges. This study presents a comparison of the naphthoquinones and DFO. When the results were evaluated, it can be said that the performance of the naphthoquinones was equal to or lower than the performance of the DFO.</t>
  </si>
  <si>
    <t>Akar, KB; Eran, B; Bebek, O</t>
  </si>
  <si>
    <t>Berkil Akar, Kiymet; Eran, Baris; Bebek, Oguzhan</t>
  </si>
  <si>
    <t>CHEMICAL PAPERS</t>
  </si>
  <si>
    <t>Latent fingermark; Photoluminescence; Lawsone; Naphthoquinone; DFO</t>
  </si>
  <si>
    <t>Tokat Gaziosmanpasa University; Tokat Gaziosmanpasa University</t>
  </si>
  <si>
    <t>10.1007/s11696-025-04232-z</t>
  </si>
  <si>
    <t>Synthesis of starch-based F/N-doped carbon dots for enhanced detection of latent fingerprint tertiary structures</t>
  </si>
  <si>
    <t>Fluorine and nitrogen co-doped carbon dots (FNCDs) were synthesized using a one-step pyrolysis method with citric acid, urea, and triethylamine hydrogen fluoride as precursors. A series of FNCDs/starch nanocomposites were then prepared by forming hydrogen bonds between FNCDs and starch. The morphology of both FNCDs and FNCDs/starch nanocomposites was analyzed using transmission electron microscopy (TEM), while their chemical composition and structure were characterized using Fourier-transform infrared (FTIR) spectroscopy and X-ray photoelectron spectroscopy (XPS). The optimal FNCDs/starch nanocomposite had a mass ratio of 1 : 40 and exhibited the highest fluorescence quantum yield of 26.7%. These nanocomposites demonstrated strong solid-state green light emission under 365 nm ultraviolet irradiation. The small particle size of FNCDs/starch nanocomposites allows for effective adsorption onto latent fingerprints (LFPs) and facilitates hydrogen bond formation with sweat components, enabling high-contrast LFP detection and imaging with minimal background interference. Employing a classic powder-dusting method with these nanocomposites effectively reduced background fluorescence interference, resulting in high-resolution, visually distinct fingerprint patterns on various surfaces. In conclusion, FNCDs/starch nanocomposites present a promising and reliable solution for LFP imaging in real-world forensic applications.</t>
  </si>
  <si>
    <t>Li, RH; Yang, YJ; Li, CC; Liao, JZ; Zhu, SQ; Liu, R; Zhu, HJ</t>
  </si>
  <si>
    <t>Li, Ruohan; Yang, Yujia; Li, Congcong; Liao, Jinzhi; Zhu, Senqiang; Liu, Rui; Zhu, Hongjun</t>
  </si>
  <si>
    <t>Nanjing Tech University</t>
  </si>
  <si>
    <t>10.1039/d5nj00199d</t>
  </si>
  <si>
    <t>The effect of handedness and biological sex on fingermark ridge height and volume as examined by 3D imaging</t>
  </si>
  <si>
    <t>For decades, detectives and forensic scientists have relied on friction ridge skin comparisons to identify individuals in criminal investigations. This method involves examining (latent) fingermarks, typically captured as two-dimensional (2D) images, and comparing them with known inked impressions or scans. The comparisons focus on general patterns, the location and orientation of minutiae, and additional characteristics like scars or pores. However, this common process overlooks other potentially valuable factors, such as handedness, biological sex, and the time since deposition, which could provide crucial investigative leads, especially in cases with partial or unclear ridge patterns. This study explored the potential of three-dimensional (3D) optical profilometry (OP) to observe changes in fingermarks ridge height and volume over 7 days while considering hand dominance and biological sex. The results indicated that all the assessed 3D metrics were generally consistent in detecting the effects of sex and handedness, mostly noticeable on aged fingermarks. Specifically, females and impressions from their non-dominant hand exhibited higher values. Additionally, the influence of time was evident, with fresh fingermarks showing significantly larger ridges in terms of height and volume. These findings suggest that 3D OP can enhance the probative value of fingermarks by inferring additional characteristics such as sex, handedness, and the age of the impression. These activity-level propositions could provide useful information in cases where only partial or poor-quality fingermarks are recovered, providing new data dimensions that could lead to more comprehensive forensic examinations.</t>
  </si>
  <si>
    <t>De Alcaraz-Fossoul, J; Dennehy, KE</t>
  </si>
  <si>
    <t>De Alcaraz-Fossoul, Josep; Dennehy, Katherine E.</t>
  </si>
  <si>
    <t>3D analysis; fingerprint; friction ridges; handedness; morphometric; optical profilometry; time-since-deposition</t>
  </si>
  <si>
    <t>10.1111/1556-4029.15635</t>
  </si>
  <si>
    <t>Triphenylamine- and carbazole-functionalized benzothiadiazoles as AIEE luminogens for latent fingerprint recognition</t>
  </si>
  <si>
    <t>We report the development of a novel luminogen with aggregation-induced enhanced emission (AIEE) properties, named TF-BTD, capable of recognizing primary, secondary, and tertiary ridge details of latent fingerprints (LFPs) on non-porous substrates. The molecular design of TF-BTD incorporates into the benzothiadiazole (BTD) acceptor two key building blocks: an aryloxy group, previously associated with AIEE behavior in ArO-BTD compounds, and a triphenylamine moiety, reported to be responsible for interactions with lipid components of fingerprints. In solution, TF-BTD and its carbazolyl-substituted analog (CB-BTD) exhibit yellow-to-red fluorescence with remarkable quantum yields (up to 0.63). Both luminogens show a significant enhancement in luminescence intensity in acetone/water mixtures, where aggregation is induced, with TF-BTD displaying brighter emission in the aggregated state than in pure acetone. Both TF-BTD and CB-BTD were evaluated as luminescent visualization agents for LFPs on non-porous surfaces. While both compounds enabled the detection of primary and secondary ridge details across various substrates, TF-BTD excelled by resolving tertiary ridge details on glass substrates. This study highlights the potential of TF-BTD as a high-performance material for advanced forensic fingerprint analysis.</t>
  </si>
  <si>
    <t>Pina, V; Lamosa, R; Santos, A; Cremona, M; Barbieri, A; Limberger, J</t>
  </si>
  <si>
    <t>Pina, Vitoria; Lamosa, Roberta; Santos, Aline; Cremona, Marco; Barbieri, Andrea; Limberger, Jones</t>
  </si>
  <si>
    <t>DYES AND PIGMENTS</t>
  </si>
  <si>
    <t>Latent fingerprint; Aggregation-induced emission; Benzothiadiazole; Intramolecular charge transfer; Forensics</t>
  </si>
  <si>
    <t>Consiglio Nazionale delle Ricerche (CNR); Istituto di Neuroscienze (IN-CNR); Istituto per la Sintesi Organica e la Fotoreattivita (ISOF-CNR)</t>
  </si>
  <si>
    <t>10.1016/j.dyepig.2025.112902</t>
  </si>
  <si>
    <t>Chemistry; Engineering; Materials Science</t>
  </si>
  <si>
    <t>Types and distribution of the friction ridge patterns on the ball area of the bare footprint</t>
  </si>
  <si>
    <t>The comparison of footprints to establish positive identification of individuals is an accepted practice. Due to the poor clarity and limited quantity of friction ridge skin detail in the bare footprint at crime scenes, it can prove challenging and problematic to locate the part of the foot that made the print. The aim of the present study is to analyse the types and its distributions of patterns in the ball area of the footprint. The samples comprise 1 460 adults. Results show that loops, whorls, and arches have been found in the ball area of the footprint. In the inner zone, loops are 65.51% of all the patterns, in which vertical loop-down is the most common pattern. In the mid zone, 54.04% of the samples only have vertical loop-down as the single pattern, and 7.71% show multiple patterns, with particularly nine types of multiple patterns found. In the outer zone, patterns are very rare. Only 5.45% of the samples have horizontal loop-outer, and 0.27% of the samples are vertical loop-down. Different patterns in the ball area of the foot show different frequencies of appearance. The shapes of patterns are different in each area of the foot. The examination of the patterns in the bare footprint could be a possibility of locating a certain position of the origin foot.</t>
  </si>
  <si>
    <t>Liu, L</t>
  </si>
  <si>
    <t>Liu, Li</t>
  </si>
  <si>
    <t>FORENSIC SCIENCES RESEARCH</t>
  </si>
  <si>
    <t>forensic sciences; bare footprint; friction ridge; frequency of pattern; ball area</t>
  </si>
  <si>
    <t>10.1093/fsr/owaf015</t>
  </si>
  <si>
    <t>Unveiling the bifunctional potentiality of TiO2/V2O5 nanocomposite for photodegradation of industrial dyes and latent fingerprint visualization in forensic investigation</t>
  </si>
  <si>
    <t>Metal oxide nanocomposites are promising due to their unique properties, which include high surface area, tunable electronic properties, and stability under various conditions. This work studied the bifunctional potential of TiO2/V2O5 nanocomposites for both the treatment of dye-contaminated water and forensic fingerprint analysis. Optical spectroscopic analysis revealed a shift in the absorption edge towards longer wavelengths, indicating a decreasing trend in the energy band gap as the concentration of V2O5 in the nanocomposite increased. Photoluminescence (PL) studies showed the impact of V2O5 on the recombination rate of electron-hole pairs, directly influencing photocatalytic activity. Further investigations using industrial dyes, such as Rose Bengal (RB) and Rhodamine Blue (RhB), under visible light irradiation demonstrated that the synthesized nano-composites are highly effective for photocatalytic dye degradation, thereby removing organic pollutants from contaminated water. For forensic analysis, the powder dusting method was employed to visualize latent fingerprints (LFPs). The visualized patterns exhibited well-defined ridge characteristics, high sensitivity, strong adherence to substrate surfaces, and low background interference, proving the nanocomposite's efficiency in forensic applications. These findings suggest that TiO2/V2O5 nanocomposites as a bifunctional potential candidate in the field of contaminated water treatment and in forensic science.</t>
  </si>
  <si>
    <t>Syrti, L; Kumar, EV; Arjun, A; Nagaraju, G; Priyanka, KP</t>
  </si>
  <si>
    <t>Syrti, Lasubon; Kumar, E. Vinay; Arjun, Akshay; Nagaraju, G.; Priyanka, K. P.</t>
  </si>
  <si>
    <t>TiO 2 /V 2 O 5 nanocomposite; Photocatalytic degradation; Rose Bengal dye; Scavengers' effect; Latent fingerprints; Forensic application</t>
  </si>
  <si>
    <t>M. S. Ramaiah University of Applied Sciences; Siddaganga Institute of Technology</t>
  </si>
  <si>
    <t>10.1016/j.surfin.2025.106840</t>
  </si>
  <si>
    <t>Water we waiting for? Evaluating a greener, safer, more cost-effective strategy for applying 1,2-indanedione to fingermarks on paper</t>
  </si>
  <si>
    <t>Developing fingermarks on paper-based evidence with 1,2-indanedione and zinc chloride is a fundamental evidence gathering methodology; however, the most widely-used carrier solvents to effect it, HFE-7100, will be phased out after 2025, necessitating new 1,2-indanedione formulations. While flammable hydrocarbon solvents have been suggested as suitable replacements for HFE-7100, the compromise to safety makes them unappealing long-term alternatives. This work evaluates a fundamentally different approach; a water-based, non-flammable xanthan gum gel medium hosting 1,2-indanedione that allows for detection of natural fingermarks. The optimised xanthan gum hydrogel formulation preserved fingermark ridge detail whereas the equivalent free-flowing ethanol/water-based solution did not. A natural fingermark depletion study demonstrated that hydrogels could be effective on simulated casework evidence, particularly 24 h after gel application. A validation study (n = 1920) comparing the 1,2-indanedione hydrogel formulation against a petroleum ether formulation found that, while the latter retained significantly better performance at this early stage of development, from a holistic frugal forensics perspective, hydrogels offer major benefits to cost and safety. This work also identified that refining the gel application method will likely improve the gel's performance, which will guide further development to deliver a safer, longer-term alternative to HFE-7100.</t>
  </si>
  <si>
    <t>Clarke, KT; Hopkins, SL; Krosch, MN; Cresswell, SL; Gee, WJ</t>
  </si>
  <si>
    <t>Clarke, Kristen T.; Hopkins, Scarlet L.; Krosch, Matthew N.; Cresswell, Sarah L.; Gee, William J.</t>
  </si>
  <si>
    <t>Fingermark development; Hydrogel; 2-Indanedione; Green chemistry; Frugal forensics</t>
  </si>
  <si>
    <t>Griffith University; Queensland Police Service</t>
  </si>
  <si>
    <t>10.1016/j.forc.2025.100650</t>
  </si>
  <si>
    <t>A benchmark tetra-modal biometric score database</t>
  </si>
  <si>
    <t>As biometric technology evolves speedily, challenges increase to implement secure and accurate systems for personal identification and authentication as the highest target to achieve. Parallel security system evolution reveals continuously that monomodal biometrics is no longer exerted due to the lack of relevance in intruder's identification. The switch to multimodality started to be more attractive for researchers as well as investigators considering their advantages. We present a tetra modal biometric base integrating hard (fingerprint, face, and iris) and genetic (DeoxyriboNucleic Acid (DNA)) characteristics building process, extracted features, and matching scores from 500 consented volunteers throughout Tunisia. This database was developed within the framework of the PBMLT project (Plateforme Biom &amp; eacute;trique Multimodale de Lutte contre le Terrorisme). A fusion of matching scores generated by fingerprint, face, and iris modalities to identity verification is carried out using the Choquet integral approach. The collected multimodal database is flexible, suggesting that if one of the modalities is excluded, the system can still ensure security using the remaining. Except for DNA, the modality often approves its forensic relevance on its monomodal subsystem. Scores@PBMLT database will open up benchmark perspectives, particularly in terms of fusion algorithms at the score level.</t>
  </si>
  <si>
    <t>Haddada, LR; Rmida, FM; Ouarda, W; Kallel, IK; Maalej, R; Masmoudi, S; Alimi, AM; Amara, NEB</t>
  </si>
  <si>
    <t>Haddada, Lamia Rzouga; Rmida, Faten Mekki; Ouarda, Wael; Kallel, Imene Khanfir; Maalej, Ramzi; Masmoudi, Saber; Alimi, Adel M.; Amara, Najoua Essoukri Ben</t>
  </si>
  <si>
    <t>BIOMEDICAL SIGNAL PROCESSING AND CONTROL</t>
  </si>
  <si>
    <t>Multimodal biometrics; Score-level fusion database; Benchmark; Acquisition; Fingerprint; Face; Iris; DNA</t>
  </si>
  <si>
    <t>Universite de Sousse; Universite de Sfax; Centre de Biotechnologie de Sfax; Universite de Sfax; Ecole Nationale dIngenieurs de Sfax (ENIS); Universite de Sfax; Ecole Nationale dIngenieurs de Sfax (ENIS); Universite de Sfax; Faculty of Sciences Sfax; University of Johannesburg; Universite de Sousse</t>
  </si>
  <si>
    <t>10.1016/j.bspc.2024.106778</t>
  </si>
  <si>
    <t>A Comprehensive Review of Unimodal and Multimodal Fingerprint Biometric Authentication Systems: Fusion, Attacks, and Template Protection</t>
  </si>
  <si>
    <t>In the contemporary technological landscape, biometrics, encompassing the analysis of biological data, have gained significance. Biometrics is a methodology that utilize unique behavioral, physical, or morphological traits-such as speech, facial features, iris, fingerprint, retina, and signature for individual identification. Biometric technology has been successfully used in forensic science, security, and authorization systems. This review highlights understanding the classification, types of biometric traits and their comparisons, fingerprint recognition stands out as a reliable and widely adopted method due to its simplicity and cost-effectiveness, accuracy and robustness compared to others. Unimodal fingerprint biometric systems safeguard authentication information through the analysis of characteristic sequences and, face challenges such as vulnerability to spoof attacks, inter-class similarity, intra-class variation, non-universality, and noisy data. These challenges are addressed by multimodal fingerprint biometric systems, in which various biometric sources compensate for each other's limitations. The review focuses on the overview of unimodal and multimodal fingerprint biometric systems and the importance of fusion, advancements in data acquisition, preprocessing, feature extraction, matching algorithms, performance metrics, indexing, template protection, and addressing attacks in enhancing system security and reliability. The review paper sheds light on the intricate relationship between these elements, offering valuable insights into the current state and potential evolution of the field. The review paper highlights current challenges and suggests future research directions, emphasizing the necessity for continual advancements in fusion techniques, template protection methods, and novel defense mechanisms to effectively mitigate emerging threats in unimodal and multimodal fingerprint biometric systems.</t>
  </si>
  <si>
    <t>Sumalatha, U; Prakasha, KK; Prabhu, S; Nayak, VC</t>
  </si>
  <si>
    <t>Sumalatha, U.; Prakasha, K. Krishna; Prabhu, Srikanth; Nayak, Vinod C.</t>
  </si>
  <si>
    <t>Biometrics (access control); Fingerprint recognition; Security; Authentication; Iris recognition; Face recognition; Fingerprint; biometric authentication; biometric fusion; multimodal biometrics; attacks; template protection; biometric robustness</t>
  </si>
  <si>
    <t>Manipal Academy of Higher Education (MAHE); Manipal Academy of Higher Education (MAHE); Manipal Academy of Higher Education (MAHE); Kasturba Medical College, Manipal</t>
  </si>
  <si>
    <t>10.1109/ACCESS.2024.3395417</t>
  </si>
  <si>
    <t>A facile approach towards large-scale synthesis of TiO2 nanoparticles derived from egg shell waste with enhanced UV shielding, nano priming and fingerprint real time object detection through YOLOv8x</t>
  </si>
  <si>
    <t>This study demonstrates an eco-friendly method for synthesizing TiO2 nanoparticles (NPs) utilizing an aqueous extract derived from egg shell (ES) waste. This study examines the use of TiO2 NPs for detecting Level I-III fingerprint (FP) features via the powder dusting method. The NPs enhance the visualization of ridge patterns, minutiae points, and pore structures in latent prints. Results show improved clarity, making this method promising for high-resolution forensic FP analysis. This paper explores the use of YOLOv8x, a cutting-edge object detection model, for FP analysis. YOLOv8x advanced architecture allows for rapid and accurate identification of minutiae points, ridge patterns, and other essential FP features. Its high precision and real-time detection enhance the efficiency of FP recognition, making it applicable to forensic investigations and biometric authentication. Experimental results show that YOLOv8x outperforms traditional methods in both accuracy and processing speed, highlighting its superiority in FP analysis tasks. The PVA@TiO2 films are engineered to offer excellent transparency, exceptional flexibility, and efficient UV radiation blocking properties, which have been rigorously evaluated across the UV-A, UV-B, and UV-C spectra. Blocking experiments revealed that the PVA@TiO2 (16 wt%) film effectively blocked 90.11 % of UV-A radiation, 92.82% of UV-B radiation and 92.72% of UVC radiation. A solution of TiO2 NPs at environmentally relevant concentrations (20-160 mg/mL) is utilized as a nano-priming agent to improve the germination and early seedling growth of horse gram seeds. Notably, root length increased by 61 %, while shoot length grew by 58 %. The vigor index, an essential indicator of seedling health and strength, is significantly greater in the treated seeds, achieving a value of 2460, compared to 945 in the control group. This study presents a multifunctional material designed for its efficacy in FP detection, UV blocking capabilities, and beneficial effects on seed germination, providing a wide range of potential applications.</t>
  </si>
  <si>
    <t>Navya, N; Krushna, BRR; Sharma, SC; Kumar, VRH; Sahoo, S; Sudarmani, R; Babu, KS; Manjunatha, K; Wu, SY; Chiu, HH; Vinayak, GK; Nagabhushana, H</t>
  </si>
  <si>
    <t>Navya, N.; Krushna, B. R. Radha; Sharma, S. C.; Kumar, V. R. Hemanth; Sahoo, Srikant; Sudarmani, R.; Babu, K. Suresh; Manjunatha, K.; Wu, Sheng Yun; Chiu, Hsin-Hao; Vinayak, G. K.; Nagabhushana, H.</t>
  </si>
  <si>
    <t>Egg shell; TiO2; Latent fingerprint; YOLOv8x; UV blocking; Nano-primming; Flexible films</t>
  </si>
  <si>
    <t>Tumkur University; Jain University; Siksha 'O' Anusandhan University; Meenakshi Academy of Higher Education &amp; Research (MAHER); National Dong Hwa University</t>
  </si>
  <si>
    <t>10.1016/j.inoche.2024.113422</t>
  </si>
  <si>
    <t>A magnetic and excited state intramolecular proton transfer fluorescent powder for latent fingermark visualization</t>
  </si>
  <si>
    <t>Fingermarks constitute one of the most important physical evidence categories in forensic science. Improvements on detection and visualization of fingermarks are thus of utmost importance and rely strongly on the developer's properties. Magnetic-fluorescent dual powders are a great alternative, as they can be easily manipulated through a magnetic applicator and, in addition, provide a fluorescent image of the fingermark, improving fingermark/substrate contrast. This work presents a novel dual-fingermark developer powder composed by core-shell iron oxide/silica nanoparticles functionalized covalently with a 2-(5 '-amino-2 '-hydroxyphenyl)benzoxazole fluorescent dye. The brush and revealing performance of eccrine, natural, and sebaceous deposits fingermarks were evaluated using the powder method on glass substrates with bright and dark surfaces. The nanoparticles displayed superparamagnetic behavior and high emission in the green region. The dual powder adheres into latent fingermarks and produces better visualization of sebaceous residues. The fingermark images under natural light exhibited development with sufficient contrast for dark surfaces. Under UV light, the intense green fluorescence produces better fingermark visualization. Expanded images allowed clear identification of small features, including minutiae. This class of composite nanomaterial showed thus adequate characteristics to be used as a developer for latent fingermarks.</t>
  </si>
  <si>
    <t>de Oliveira, EMN; Reis, CF; Dillenburg, CV; Lobo, BJM; de Souza, MO; Balzaretti, NM; Papaleo, RM; Campo, LF</t>
  </si>
  <si>
    <t>de Oliveira, Elisa M. N.; Reis, Cassio F.; Dillenburg, Crisle V.; Lobo, Bernardo J. M.; de Souza, Michele O.; Balzaretti, Naira M.; Papaleo, Ricardo M.; Campo, Leandra F.</t>
  </si>
  <si>
    <t>JOURNAL OF NANOPARTICLE RESEARCH</t>
  </si>
  <si>
    <t>Iron oxide nanoparticles; Fluorescence dye; Latent fingerprint detection; Latent fingermark development; Nanocomposite; Forensic Science</t>
  </si>
  <si>
    <t>Universidade Federal do Rio Grande do Sul</t>
  </si>
  <si>
    <t>10.1007/s11051-024-06082-4</t>
  </si>
  <si>
    <t>A new Milarite type KMLS:Eu3+orange-red-emitting phosphor for pc-white LEDs and Forensic applications</t>
  </si>
  <si>
    <t>In this article, we present the synthesis and characterization of Eu3+-activated KMLS:Eu3+ phosphor for pc-WLEDs, latent fingerprint detection, and security ink applications. The structural phase, luminescent property, and colour purity of the as-prepared phosphor were investigated. XRD profiles and Rietveld refinement analysis confirm the hexagonal crystal system of the as-prepared phosphor. Concentration quenching effect was not observed up to 17 mol% of Eu3+. The site occupancy preferences of Eu3+ were investigated using the bond -valence model. The CIE-coordinate of optimal Eu3+ is estimated to be close to the standard NTSC value, and color purity is found to be above 90% for all the Eu3+ concentrations. Both Judd-Ofelt (J-O) analysis and asymmetric ratios revealed that the local environment around Eu3+ is asymmetric in nature. The radiative properties, including the stimulated emission cross section and optical gain parameters, of the highest concen-tration of Eu3+ (17mol%) were determined. Further, the results of thermal quenching analysis show that 91% of the luminescence intensity can be maintained at 150 degrees C, demonstrating good thermal stability. The multilevel ridge characteristics of the latent fingerprint stained with as-prepared phosphor could be clearly visualized under 254 nm UV excitation. All of the above results indicate that as-prepared phosphor materials can be suitable for use in forensic applications as well as solid state lighting applications.</t>
  </si>
  <si>
    <t>Kanmani, GV; Ponnusamy, V; Rajkumar, G; Kennedy, SMM</t>
  </si>
  <si>
    <t>Kanmani, G. V.; Ponnusamy, V.; Rajkumar, G.; Kennedy, S. M. M.</t>
  </si>
  <si>
    <t>Milarite; Phosphors; Solid-state reaction; Thermal stability; Concentration quenching; Colour purity</t>
  </si>
  <si>
    <t>Anna University; Anna University Chennai; SSN College of Engineering</t>
  </si>
  <si>
    <t>10.1016/j.ceramint.2023.05.171</t>
  </si>
  <si>
    <t>A novel 3D-printed portable electroplating device enhances latent fingerprints on metal substrates</t>
  </si>
  <si>
    <t>This work introduces a 3D-printed portable electroplating device for the visualization of latent fingerprints (LFPs) on metallic substrates. An electroplating solution of Ag+-Cu2+ in a deep eutectic solvent (DES) is used. The electroplating is performed by two electrodes equivalent to an anode (+) and a cathode (-). The cathode is connected to the metal surface with the magnetic or alligator clip for carrying the LFP. The anode is connected to cotton dipped in the electroplating solution. The device was optimized in terms of the electroplating solution composition, and electroplating potential, current, and time. The device produced images with good resolution, revealing LFP ridges in minute detail of more than 12 points. The device also exhibited good repeatability and images were assessed against guidelines from the Centre for Applied Science and Technology (CAST) and the International Fingerprint Research Group (IFRG). The developed device could be applied to visualize LFPs in forensic investigations.</t>
  </si>
  <si>
    <t>Promsuwan, K; Kareng, Y; Saichanapan, J; Soleh, A; Saisahasa, K; Samoson, K; Wangchuk, S; Limbut, W</t>
  </si>
  <si>
    <t>Promsuwan, Kiattisak; Kareng, Yameelah; Saichanapan, Jenjira; Soleh, Asamee; Saisahasa, Kasrin; Samoson, Kritsada; Wangchuk, Sangay; Limbut, Warakorn</t>
  </si>
  <si>
    <t>3D-printed portable electroplating device; Metal surface evidence; Latent fingerprints; Forensic investigation</t>
  </si>
  <si>
    <t>Prince of Songkla University; Prince of Songkla University; Prince of Songkla University; Prince of Songkla University; Prince of Songkla University</t>
  </si>
  <si>
    <t>10.1016/j.talanta.2024.125822</t>
  </si>
  <si>
    <t>A stain with all the fixing's - Enhancement of fingermarks in blood using a combined fixative and aqueous protein stain</t>
  </si>
  <si>
    <t>The use of protein stains to enhance fingermark ridge detail in blood is a common technique used by forensic practitioners around the world. Amido Black is one of the most favoured protein stains due to its strong staining ability. The most common formulation of Amido Black is methanol based, with an ability to simultaneously fix and stain the blood impression, however methanol is toxic and can disrupt some surfaces, potentially compromising fingermark detail. If the surface is suspected of being a material that is impacted by methanol, there is an alternative aqueous formulation, which requires a fixative step to set the blood prior to staining so as not to wash away potential ridge detail. The multi-step process of aqueous protein stains is tedious and numerous studies have been conducted to improve the formula to achieve a combined fixing/staining solution that performs like the methanolic reagent. A combined fixative and stain formulation of aqueous based Amido Black was compared to a multi-step formulation with a separate sulfosalicylic acid fixative. Of the 243 split fingermark impressions analysed the majority (63.5 %) showed no preference to either treatment, with a marginally greater proportion of the remaining marks slightly favouring the combined fixative and stain formulation. Given that the new combined formulation performed broadly similarly to the existing multi step formulation, the potential time savings of this simpler approach may be beneficial to implement into operational use.</t>
  </si>
  <si>
    <t>Elder, B; Sharp, M; Harvey-Walker, N</t>
  </si>
  <si>
    <t>Elder, Bethany; Sharp, Morgaine; Harvey-Walker, Nicholas</t>
  </si>
  <si>
    <t>5-sulfosalicylic acid; Naphthalene black 12b; Acid Black 1; Crime scene; Fingerprint; Amido Black 10B</t>
  </si>
  <si>
    <t>10.1016/j.forsciint.2024.112181</t>
  </si>
  <si>
    <t>A Universal Developing Strategy for Fingermark Detection and Enhancement Based on Disodium Iminodiacetate-Functionalized Conjugated Polymer</t>
  </si>
  <si>
    <t>Finding a universal fingermark developing strategy effective for all types of fingermarks may improve the efficiency of forensic investigation. Here, we synthesized a fluorescent conjugated polymer (PTPEPE-IDA) with poly[p-(tetraphenylethene)-alt-(phenylene ethylene)] as the backbone and carrying pendant disodium iminodiacetate and monocarboxylate groups to interact with sweat, which is commonly present in fingermarks. PTPEPE-IDA was dissolved in ethanol to form the developing reagent, which was demonstrated to be effective in visualizing and enhancing sweat-containing sebaceous and blood fingermarks on various substrates with the same developing protocol. With the increase of the sweat content in fingermarks, the fluorescence intensity and clarity of patterns of the developed fingermarks increased. This strategy was effective for sweat-containing fingermarks aged for up to 100 days. The developed fingerprint has high stability, being recognizable after storage for 100 days or immersion in water (or ethanol). Mechanism investigation suggests that PTPEPE-IDA can bind some components in sweat and blood through synergistic effects of multiple interactions, and the aggregation-induced emission enhancement (AIEE) upon sweat was demonstrated by the macroscopic view and emission/absorption spectra, which is beneficial to detect the fingermark quickly and then enhance the legibility of the pattern. This universal strategy is expected to make fingermark development more efficient.</t>
  </si>
  <si>
    <t>Kong, RR; Cao, SC; Zhang, JC; Ma, RL; Fan, LJ</t>
  </si>
  <si>
    <t>Kong, Ranran; Cao, Sicheng; Zhang, Jincheng; Ma, Rongliang; Fan, Li-Juan</t>
  </si>
  <si>
    <t>ACS APPLIED POLYMER MATERIALS</t>
  </si>
  <si>
    <t>fingermark development; conjugated polymer; fluorescence; disodium iminodiacetate; aggregated-inducedenhanced emission</t>
  </si>
  <si>
    <t>Soochow University - China; Soochow University - China; Ministry of Public Security (China); Institute of Forensic Science Ministry of Justice PRC</t>
  </si>
  <si>
    <t>10.1021/acsapm.4c00662</t>
  </si>
  <si>
    <t>Materials Science; Polymer Science</t>
  </si>
  <si>
    <t>Advanced synthesis and forensic application of CoPr(x) Cr(2-x)O4 nanoparticles for latent fingerprint detection</t>
  </si>
  <si>
    <t>The production, characterisation, and use of CoPr (x) Cr (2-x) O 4 (x = 0.00, 0.01, 0.03, and 0.05) nanoparticles for improved latent fingerprint (LFP) detection are investigated in this study. CoCr2O4 containing different amounts of Praseodymium(Pr3+) were prepared by solution combustion process using 1:1 M ratio of oxidizer and fuel. Xray diffraction (XRD) was used to examine the structural characteristics of these nanoparticles, and the results showed that the crystallite sizes and lattice parameters varied while the spinel structure remained constant. The effective synthesis of the intended nanoparticles was indicated by the confirmation of CoCr2O4 presence in the spinel structure by Fourier Transform Infrared Spectroscopy, or FTIR. In particular, the study showed how these nanoparticles can be used in forensic science to identify LFP on a variety of surfaces, including steel, paper, and OHP sheets. In daylight, the CoPr 0.03 Cr 1.97 O 4 (CoPr-3)variation with x = 0.05 performed better, allowing for a clear viewing of Level I-III fingerprint features. 3D interactive plots and high-resolution images demonstrated that the nanoparticles stuck to fingerprint remnants, improving visibility and detail. The study also looked at how stable these nanoparticles were under UV irradiation and aging, and it discovered that CoPr-3 phosphor was remarkably resistant to UV degradation and retained its efficacy for 60 days. These results demonstrate the potential of CoPr (x) Cr (2-x) O 4 nanoparticles as a reliable and effective material for forensic fingerprint analysis, providing notable enhancements in LFP detection sensitivity and resolution.</t>
  </si>
  <si>
    <t>Haigar, S; Khanapur, V; Krushna, BRR; Nagabhushana, H; Ganesh, V; Yahia, IS; Algarni, H; Roy, N; Joo, SW; Angadi, VJ</t>
  </si>
  <si>
    <t>Haigar, Sachin; Khanapur, Vaishnavi; Krushna, B. R. Radha; Nagabhushana, H.; Ganesh, V.; Yahia, I. S.; Algarni, H.; Roy, Nipa; Joo, Sang Woo; Angadi, V. Jagadeesha</t>
  </si>
  <si>
    <t>Nanoparticles; Latent fingerprint detection; Solution combustion technique; CoPr(x)Cr(2-x)O4</t>
  </si>
  <si>
    <t>Tumkur University; King Khalid University; Yeungnam University; Yeungnam University</t>
  </si>
  <si>
    <t>10.1016/j.ceramint.2024.10.096</t>
  </si>
  <si>
    <t>Aggregation-induced emission luminogens for latent fingerprint detection</t>
  </si>
  <si>
    <t>For over a century, fingerprints have served as a pivotal tool for identification of individuals owing to their enduring characteristics and easily apparent features, particularly in the realm of criminal investigations. Latent fingerprints (LFPs) are invisible fingerprints that are most commonly available at crime scenes and require a rapid, selective, sensitive, and convenient method for detection. However, existing fingerprint development techniques harbour limitations, prompting the exploration of novel approaches that prioritize investigator safety and environmental sustainability. Leveraging the unique photophysical properties of aggregation-induced emission luminogens (AIEgens) has emerged as a promising strategy for on-site analysis of LFP visualization. In this highlight, we have presented a comparative analysis of various AIEgens (organic compounds, metal complexes, nanoparticles, and polymers) for the development and detection of LFPs. Through this examination, insights into the efficiency and potential applications of AIE-based fingerprint development techniques are provided. In addition, several strategies have been proposed for circumventing the limitations of existing AIEgens. We hope that this highlight article will encourage more researchers to investigate AIEgens in LFP detection, contributing to forensic science. This highlight summarizes the advancements in aggregation-induced emission luminogens (AIEgens) for visualizing latent fingerprints.</t>
  </si>
  <si>
    <t>Bera, S; Selvakumaraswamy, A; Nayak, BP; Prasad, P</t>
  </si>
  <si>
    <t>Bera, Sonali; Selvakumaraswamy, Abishake; Nayak, Biswa Prakash; Prasad, Puja</t>
  </si>
  <si>
    <t>CHEMICAL COMMUNICATIONS</t>
  </si>
  <si>
    <t>Amity University Noida; Amity University Noida</t>
  </si>
  <si>
    <t>10.1039/d4cc02026j</t>
  </si>
  <si>
    <t>AI-authenticated latent fingerprint developed using ultra-bright nitrogen-doped carbon dots-intercalated Zn(OH)2 nanosheets</t>
  </si>
  <si>
    <t>The identification and development of latent fingerprints (LFs) is a challenging task that serves as vital evidence to identify crime activities during criminal investigations. Fluorescent powders provide better contrast than conventional powders to develop LFs. From the literature, the shortcomings of fluorescent materials to develop LFs are their toxicity, high-cost precursors and preparation method, background hindrance, and low stability. Though carbon dots (CDs) possess excellent fluorescence property, its application is limited due to low emission quantum yield. Intercalations of CDs into layered structure enhance the emission quantum yield by minimizing the internal quenching. In this work, we successfully intercalated nitrogen-doped carbon dots (NCDs) in layers of zinc hydroxide (NCLZH) using simple and low-cost microwave method. The red shift of the UV-Vis absorption peak in NCLZH confirms the intercalation of NCDs to layered zinc hydroxide (LZH). XRD data show peak at lower angle indicating formation of inorganic layers, and increase in interlayer spacing from 14.3 &amp; Aring; (LZH) to 14.9 &amp; Aring; (NCLZH) substantiates the intercalation of NCDs into LZH, which is also confirmed by HRSEM image. NCLZH is biocompatible and exhibits bright fluorescent emissions under UV light (400 nm). Our current work addresses the challenges reported earlier to develop LFs on porous and non-porous surfaces by powder dusting method. NCLZH provides high-quality LFs image due to electrostatic interaction between the positively charged NCLZH and negatively charged functional groups present in LFs residue. The high-quality LFs image is obtained without background hindrance due to bright fluorescence emission and validated using AI tools. LFs developed using synthesized material provide detailed information about all the categories of ridge patterns without background hindrance making it the best for forensic fingerprint detection. NCLZH has higher shelf life as it retains the emission intensity even after a year. [GRAPHICS] .</t>
  </si>
  <si>
    <t>Simiyon, GG; Thomas, MV; Nivetha, B; Parakkal, MJ</t>
  </si>
  <si>
    <t>Simiyon, G. Gnanamani; Thomas, Mary Vergheese; Nivetha, B.; Parakkal, Mariya Jiji</t>
  </si>
  <si>
    <t>N-doped carbon dots; Latent fingerprints; Ridge information; Layered zinc hydroxide; Microwave synthesis</t>
  </si>
  <si>
    <t>10.1007/s11696-024-03535-x</t>
  </si>
  <si>
    <t>AIE Active Imidazole-Stilbene Conjugated Fluorescent Probes: Illuminating Latent Fingerprints and Advancing Anticounterfeiting Technologies</t>
  </si>
  <si>
    <t>Aggregation-induced emission luminogens (AIEgens) are widely used in the realm of latent fingerprint visualization owing to their luminosity and resistance to photobleaching. However, challenges such as significant background interference and limited resolution hinder their rapid advancement. Consequently, there is a pressing need to improve the detailed visualization of latent fingerprint (LFP) imaging, particularly for analyzing level 3 details. To address this, we have designed donor-acceptor (D-A) type AIEgens named MMIMV, DMIMV, and TMIMV. These compounds exhibit robust emissions ranging from 481 to 552 nm and signify positive fluorosolvatochromism. When applied as powder dusting, these derivatives enable the fluorescence imaging of LFPs on various material substrates. The analysis of these imaged LFPs yields intricate details regarding fingerprint ridge patterns. Our results underscore the potential of highly emissive AIEgens MMIMV, DMIMV, and TMIMV as promising candidates for fingerprint visualization, thus offering significant implications for forensic investigations. Furthermore, these derivatives serve as effective fluorescent security inks for writing and drawing, presenting a novel avenue for robust anticounterfeiting applications.</t>
  </si>
  <si>
    <t>Kumar, SM; Munusamy, S; Enbanathan, S; Iyer, SK</t>
  </si>
  <si>
    <t>Kumar, Selin Manoj; Munusamy, Sathishkumar; Enbanathan, Saravanan; Iyer, Sathiyanarayanan Kulathu</t>
  </si>
  <si>
    <t>JOURNAL OF ORGANIC CHEMISTRY</t>
  </si>
  <si>
    <t>Vellore Institute of Technology (VIT); VIT Vellore; University of Missouri System; University of Missouri Columbia</t>
  </si>
  <si>
    <t>10.1021/acs.joc.4c01387</t>
  </si>
  <si>
    <t>Amplification of intense red emission through integrating Li+ ions to V2O5: Eu3+phosphors: Optical thermometry, cheiloscopy and extraction of level III features for individual identification</t>
  </si>
  <si>
    <t>This study presents the synthesis of V2O5:Eu3+ phosphors in concentrations ranging from 1 to 9 mol %, using a solution combustion method with Areca Nut (A.N) as a bio-fuel. The samples exhibit an orthorhombic crystal structure, confirmed by powder X-ray diffraction (PXRD), and rod-like morphology as shown by field emission scanning electron microscopy (FE-SEM). Photoluminescence (PL) studies reveal that the emission intensity of the 5D0 -&gt; 7F2 transition at 619 nm increases with the Eu3+ concentration up to 5 mol %, where it peaks before quenching due to quadruple-quadruple interactions, according to the Van Uitert relation. To improve luminescence, Li+ ions are added, with the V2O5:5Eu3+ co-doped with 4Li+ (V2O5:5Eu3+, 4Li+) ions showing the highest PL intensity, about 5.03 times higher than that of Eu3+ alone. This optimized phosphor has Commission Internationale de l'Eclairage (CIE) chromaticity coordinates of (0.6022, 0.3963), closely matching commercial redemitting phosphors and demonstrating a colour purity (CP) of 88.69 %. Thermal stability assessments indicate that these phosphors have a high activation energy (Ea) of about 0.224 eV, signifying robust thermal properties. The optimized V2O5:5Eu3+, 4Li+ phosphors efficiently reveal level I-III features in latent fingerprints (LFPs) and accurately identify lip prints (LPs) groove patterns of type I-VI under 365 nm UV light, providing high resolution and contrast. These characteristics make the optimized phosphor an excellent candidate for use in photonic devices, advanced forensic and data security applications.</t>
  </si>
  <si>
    <t>Sreedhara, R; Krushna, BRR; Mamatha, GR; Sharma, SC; Nandini, RN; Kar, B; Sridhar, C; Padmavathi, S; Caeiro, D; Kumar, JBP; Manjunatha, K; Wu, SY; Pasha, KRS; Nagabhushana, H</t>
  </si>
  <si>
    <t>Sreedhara, R.; Krushna, B. R. Radha; Mamatha, G. R.; Sharma, S. C.; Nandini, R. N.; Kar, Bikash; Sridhar, C.; Padmavathi, S.; Caeiro, Don; Kumar, J. B. Prasanna; Manjunatha, K.; Wu, Sheng Yun; Pasha, K. R. Sardar; Nagabhushana, H.</t>
  </si>
  <si>
    <t>Combustion synthesis; Photoluminescence; Thermal sensing; Dermatoglyphics; Cheiloscopy; Data security</t>
  </si>
  <si>
    <t>Tumkur University; Tumkur University; Jain University; Siksha 'O' Anusandhan University; Meenakshi Academy of Higher Education &amp; Research (MAHER); Mahatma Gandhi Medical College &amp; Research Institute; National Dong Hwa University</t>
  </si>
  <si>
    <t>10.1016/j.matchemphys.2024.129782</t>
  </si>
  <si>
    <t>Analysis of friction ridge evidence for trace amounts of paracetamol in various pharmaceutical industries by Raman spectroscopy</t>
  </si>
  <si>
    <t>The detection of potentially harmful substances presents a multifaceted challenge. On one hand, it can directly save lives, on the other, it can significantly aid and enhance police work, thereby increasing the effectiveness of investigations. The research conducted in this study primarily aims to identify paracetamol in fingerprints, considering situations involving direct contact of a person with paracetamol either chronically or in a single dose. The identification procedure presented, utilizing Raman spectroscopy, aims to rapidly detect the xenobiotic following ingestion by an individual, which involves touching the tablet with their fingers-this can be termed as touch evidence in forensic science investigations. Additionally, the authors focus on assessing the impact of additives present in drugs containing paracetamol as the main active ingredient. The screening results obtained will enable us to analyze the composition of drugs in terms of potentially toxic substances, and their influence on the physicochemical activity of the active substance. We successfully identified the paracetamol molecule using a noninvasive forensic trace detection method. Samples in the form of common drugs containing 500 mg of paracetamol were studied. Throughout the study, comprehensive validation of the method was ensured through the utilization of a statistical model, which excluded sensitivity to the presence of other substances, whether additives or from the external environment. The proposed approach to trace the content of substances in fingerprint using Raman scattering analysis provides a useful starting point to enhance current analytical methods not only in forensic science but also in toxicology.</t>
  </si>
  <si>
    <t>Czarnomska, M; Lewkowicz, A; Pierpaoli, M; Gruszczynska, E; Kasprzak, M; Gryczynski, Z; Bojarski, P; Steinborn, S; Wozniewski, K</t>
  </si>
  <si>
    <t>Czarnomska, Martyna; Lewkowicz, Aneta; Pierpaoli, Mattia; Gruszczynska, Emilia; Kasprzak, Magdalena; Gryczynski, Zygmunt; Bojarski, Piotr; Steinborn, Slawomir; Wozniewski, Krzysztof</t>
  </si>
  <si>
    <t>acetaminophen; fingerprint; friction ridge analysis; paracetamol; Raman spectroscopy; scientific evidence</t>
  </si>
  <si>
    <t>Fahrenheit Universities; University of Gdansk; Fahrenheit Universities; Gdansk University of Technology; Fahrenheit Universities; University of Gdansk; Texas Christian University; Fahrenheit Universities; University of Gdansk</t>
  </si>
  <si>
    <t>10.1111/1556-4029.15451</t>
  </si>
  <si>
    <t>Anthropological identification of a suspect based on traces of footprints: A case study</t>
  </si>
  <si>
    <t>In the field of forensics, one of the most crucial tasks for a criminal investigator is suspect identification. Among various anthropometric features, the dimensions of the foot, particularly its length and width, hold significant value in establishing a person's identity. This paper aims to introduce a methodology designed for identifying individuals based on shoeprints left at crime scenes. The methodology is exemplified through a real case study involving bloody shoeprints, which served as a pivotal clue in a homicide investigation. The methods and findings of this study can serve as a framework to be used in similar cases.</t>
  </si>
  <si>
    <t>Vesely, V; Vilimek, M; Ravnik, D</t>
  </si>
  <si>
    <t>Vesely, Vratislav; Vilimek, Miloslav; Ravnik, David</t>
  </si>
  <si>
    <t>ANTHROPOLOGICAL NOTEBOOKS</t>
  </si>
  <si>
    <t>shoeprint; footprint; body height; forensic identification; gait biome- chanics</t>
  </si>
  <si>
    <t>Charles University Prague; College of Polytechnics Jihlava; University of Primorska</t>
  </si>
  <si>
    <t>10.5281/zenodo.14254250</t>
  </si>
  <si>
    <t>Anthropology</t>
  </si>
  <si>
    <t>Carbon dots encapsulated in (YGd)2 O3:Eu 3+ nanophosphors for thermal sensing, advanced forensic and information security applications</t>
  </si>
  <si>
    <t>The outstanding optical characteristics of carbon dots (CDs) make them an extremely promising class of multifunctional nanomaterials based on carbon. The incorporation of hydrothermally prepared Aloe vera carbon dots (AVCDs) into europium doped yttrium gadolinium ((YGd)(2)O-3:Eu3+) mixed oxide nanophosphors ((YGO):Eu3+ NPs) synthesized through the solution combustion (SC) method. The resulting (YGO):Eu3+@AVCDs nanocomposite (NCs) demonstrates a broad excitation band, with the intense peak at similar to 395 nm, aligning with the emission wavelength (350-420 nm) of n-UV LED chips. Notably, the (YGO):Eu3+@AVCDs (5 wt %) NCs exhibits a 4 fold increase in photoluminescence (PL) intensity compared to (YGO):7Eu(3+), attributed to the fluorescence resonance energy transfer (FRET) between AVCDs and Eu3+ ions. Remarkably, even at an elevated temperature of 423 K, the thermal stability of (YGO):Eu3+@AVCDs (5 wt %) remains exceptional, retaining 88.31 % of its initial luminescence intensity. The internal quantum efficiency (I-QE) is measured at a notable 74.16 %, while the optimized composite achieves a remarkable color purity of 99.59 %. Latent fingerprints (LFPs) are effectively developed on different surfaces using the optimized NCs via a simple powder dusting technique, and these fingerprints (FPs) revealed under 365 nm UV light. The study also examines various pore parameter namely size, shape, number, position, type, and inter-distance. Moreover, a transparent anti-counterfeiting (AC) ink is fabricated using optimized NCs providing effective AC features through its red emission under 365 nm UV light. This study not only offers solutions for overcoming the self-quenching effect of CDs but also underscores the potential applications in white light emitting diodes (w-LEDs), latent fingerprints, lip prints (LPs), and anti-counterfeiting.</t>
  </si>
  <si>
    <t>Chandana, MR; Krushna, BRR; Navya, N; Sharma, SC; Malleshappa, J; Kar, B; George, A; Krithika, C; Amudha, P; Manjunatha, K; Wu, SY; Madhavi, K; Nagabhushana, H</t>
  </si>
  <si>
    <t>Chandana, M. R.; Krushna, B. R. Radha; Navya, N.; Sharma, S. C.; Malleshappa, J.; Kar, Bikash; George, Augustine; Krithika, C.; Amudha, P.; Manjunatha, K.; Wu, Sheng Yun; Madhavi, K.; Nagabhushana, H.</t>
  </si>
  <si>
    <t>MATERIALS TODAY SUSTAINABILITY</t>
  </si>
  <si>
    <t>Green synthesis; Aloe vera carbon dots; Energy transfer; Optical thermometry; W-LEDs; Latent fingerprints; Lip prints; Anti-counterfeiting</t>
  </si>
  <si>
    <t>Tumkur University; Tumkur University; Jain University; Siksha 'O' Anusandhan University; Meenakshi Academy of Higher Education &amp; Research (MAHER); Meenakshi Ammal Dental College &amp; Hospital; National Dong Hwa University</t>
  </si>
  <si>
    <t>10.1016/j.mtsust.2024.100766</t>
  </si>
  <si>
    <t>Science &amp; Technology - Other Topics; Materials Science</t>
  </si>
  <si>
    <t>Dansyl fluorophore functionalized hierarchically structured mesoporous silica nanoparticles as novel latent fingerprint development agents</t>
  </si>
  <si>
    <t>A nanostructured hybrid material based on mesoporous silica nanoparticles (MCM-41) functionalized with chitosan and a fluorescent dye (dansylglycine), designated MCM-41@Ch@DnsGly, was synthesized and characterized with a view to its application for the visualization of latent fingerprints. These nanoparticles were applied as latent fingerprint developers for marks on surfaces of diverse chemical composition, topography, optical characteristics, and spatially variant nature, typical of forensically challenging evidence. For quality assessment of the enhanced fingermarks, the developed images were analyzed holistically using the UK Home Office scale, forensic protocols and, in terms of their constituent features (minutiae), using forensic software. Across a substantive collection of marks deposited on chemically diverse surfaces and subject to complex environmental and temporal histories, 94% of the enhanced images presented sufficient minutiae for comparison with model dactyloscopy images. This novel nanomaterial presents enhanced performance with significant promise for superior exploitation by forensic practitioners in the acquisition and analysis of crime scene evidence. Fluorescence of nanostructured hybrid material based on MCM-41 functionalized with chitosan and dansylglycine permits visualization of latent fingerprints.</t>
  </si>
  <si>
    <t>Oliveira, LFAM; da Silva, LVAT; Sonsin, AF; Alves, MS; Costa, CV; Melo, JCS; Ross, N; Wady, PT; Zinn, T; do Nascimento, TG; Fonseca, EJS; de Assis, AML; Hillman, AR; Ribeiro, AS</t>
  </si>
  <si>
    <t>Oliveira, Lais F. A. M.; da Silva, Lais V. A. T.; Sonsin, Artur F.; Alves, Meclycia S.; Costa, Cristiane V.; Melo, Jeane C. S.; Ross, Nicholas; Wady, Paul T.; Zinn, Thomas; do Nascimento, Ticiano G.; Fonseca, Eduardo J. S.; de Assis, Alexandro M. L.; Hillman, A. Robert; Ribeiro, Adriana S.</t>
  </si>
  <si>
    <t>Universidade Federal de Alagoas; University of Leicester; Diamond Light Source</t>
  </si>
  <si>
    <t>10.1039/d4ra03074e</t>
  </si>
  <si>
    <t>Designing energy transfer-based color-tunable, information-encrypting, luminous hydro-gels, and latent fingerprint detection systems using BaLa2ZnO5:Tb3+, Bi3+ nanophosphors</t>
  </si>
  <si>
    <t>Krushna, BRR; Sharma, SC; Joy, FD; Sanjana, MR; Sujatha, HM; Devaraja, S; Mishra, S; Jena, AK; Manjunatha, K; Wu, SY; Manjunatha, CN; Nagabhushana, H</t>
  </si>
  <si>
    <t>Krushna, B. R. Radha; Sharma, S. C.; Joy, Fr. Deepu; Sanjana, M. R.; Sujatha, H. M.; Devaraja, S.; Mishra, Swati; Jena, Ajaya Kumar; Manjunatha, K.; Wu, Sheng Yun; Manjunatha, C. N.; Nagabhushana, H.</t>
  </si>
  <si>
    <t>Co-dopants; Photoluminescence; Latent finger prints; Flexible films; Luminescent hydro -gels; Thrombosis; Bio-medical</t>
  </si>
  <si>
    <t>Tumkur University; Jain University; Meenakshi Academy of Higher Education &amp; Research (MAHER); Kuvempu University; Tumkur University; Tumkur University; Siksha 'O' Anusandhan University; Siksha 'O' Anusandhan University; National Dong Hwa University; Siddaganga Institute of Technology</t>
  </si>
  <si>
    <t>10.1016/j.inoche.2023.111693</t>
  </si>
  <si>
    <t>Desorption Electrospray Ionization Mass Spectrometry Imaging of Powder-Treated Fingermarks on Forensic Gelatin Lifters and its Application for Separating Overlapping Fingermarks</t>
  </si>
  <si>
    <t>Fingermarks are frequently collected at crime scenes by using gelatin lifters for preservation and transport of the marks to a forensic laboratory for inspection. The gelatin lifters preserve both the imprint of the fingermark pattern necessary for identification purposes and the chemical residue of the mark potentially useful for profiling the person who left the fingermark. The fingermark patterns are traditionally recorded using photography/optical imaging, but methods for chemical analysis of fingermark residues on gelatin lifters are scarce. Here we report the first method for the chemical analysis of fingermarks on gelatin lifters using desorption electrospray ionization mass spectrometry (DESI-MS) imaging. The imaging can be done directly on the gelatin support without any sample preparation, supporting immediate operational use of the method for fingermarks collected at crime scenes. Operational use of the method is further supported by successful chemical imaging of fingermarks enhanced by traditional dusting with forensic powders and lifted off different surfaces (glass, stainless steel, painted aluminum, polystyrene, cardboard, and plastic) as well as fingermarks lifted multiple times. We also demonstrate that the present method can be used to visually separate natural overlapping powder-treated fingermarks, and the chemical composition of the fingermarks can be analyzed on the gelatin support by DESI-MS/MS. The presented method has potential for integration into the traditional workflow for fingermark analysis, and will allow more fingermarks collected at crime scenes to be evaluated both visually and chemically.</t>
  </si>
  <si>
    <t>Frisch, K; Nielsen, KL; Hasselstrom, JB; Fink, R; Rasmussen, SV; Johannsen, M</t>
  </si>
  <si>
    <t>Frisch, Kim; Nielsen, Kirstine L.; Hasselstrom, Jorgen B.; Fink, Rikke; Rasmussen, Stine V.; Johannsen, Mogens</t>
  </si>
  <si>
    <t>Aarhus University</t>
  </si>
  <si>
    <t>10.1021/acs.analchem.4c02305</t>
  </si>
  <si>
    <t>Domain-General Individual Differences in Visual Comparison: Generalisability and Stability of Visual Comparison Ability Re-Visited</t>
  </si>
  <si>
    <t>Visual comparison is the ability to 'match' visual stimuli like fingerprints or faces and decide whether they are from the same source or different sources (e.g., fingerprint-matching). Limited research has investigated individual differences in this ability. In this paper, we present the results of three studies that explore the generalisability and stability of five visual comparison tasks (fingerprints, faces, artificial-prints, footwear and toolmarks). We report data from three new studies examining the generalisability and stability of footwear comparison (Exp. 1) and toolmark comparison (Exp. 2), as well as the generalisability of all five comparison tasks (Exp. 3). Our results reveal that visual comparison ability generalises across all five comparison tasks and has stable test-retest reliability over time.</t>
  </si>
  <si>
    <t>Growns, B; Gough, M; Helm, RK</t>
  </si>
  <si>
    <t>Growns, Bethany; Gough, Mia; Helm, Rebecca K.</t>
  </si>
  <si>
    <t>APPLIED COGNITIVE PSYCHOLOGY</t>
  </si>
  <si>
    <t>forensic science; individual differences; pattern-matching; perceptual expertise; visual comparison</t>
  </si>
  <si>
    <t>University of Canterbury; University of Exeter</t>
  </si>
  <si>
    <t>10.1002/acp.70003</t>
  </si>
  <si>
    <t>Dye-doped cellulose nanocrystals as novel dusting powders for visualizing latent fingerprints</t>
  </si>
  <si>
    <t>Powder-dusting method based on the visual contrast between the background surface and powder-covered ridges of a fingerprint is widely used to develop the invisible latent fingerprints (LFPs) left at crime scenes. Recently, the development of nano-sized powders with excellent optical performances has been extensively explored. In this work, we employed environmentally friendly and low-toxicity cellulose nanocrystals as the novel support. Using dye-doped cellulose nanocrystals as novel dusting powders, two dyes (phenylfluorone and curcumin) were adsorbed on the cellulose nanocrystals by a simple batch adsorption method. The dye-doped cellulose nanocrystals (namely, phenylfluorone-doped cellulose nanocrystals (PDCN) and curcumin-doped cellulose nanocrystals (CDCN)) containing 2% of the loaded mass of both the dyes with bright green fluorescence were developed to visualize LFPs on the surfaces of various substrates (such as glass slide, printing paper, orange plastic card, tile, stainless steel, compact disc, red plastic packing, copper foil and aluminum foil). Images of the LFPs can been obtained by both the dye-doped cellulose nanocrystals with sufficient affinity to the ridges of LFPs. High-quality ridge details with features at the second and third level can be detected by CDCN, whereas PDCN only display the secondary-level features of ridge details. Compared with PDCN, CDCN illustrate higher sensitivity, higher selectivity, and better contrast, especially for detecting fresh and non-fresh LFPs on porous and non-porous substrates, and has the potential for practical use in forensic science. Green fluorescent curcumin-doped cellulose nanocrystals obtained by anchoring curcumin on cellulose nanocrystals exhibit better performances for detecting high-level features of ridges of fresh and non-fresh latent fingerprints on various substrates.</t>
  </si>
  <si>
    <t>Yao, X; Li, GR; Wang, JJ; Tang, C; Li, DW; You, N; Mao, W; Li, ZC; Zhang, SQ</t>
  </si>
  <si>
    <t>Yao, Xu; Li, Guo-Rui; Wang, Jiu-Jiang; Tang, Cheng; Li, Da-Wu; You, Nan; Mao, Wei; Li, Zhan-Chao; Zhang, Si-Qi</t>
  </si>
  <si>
    <t>ANALYTICAL METHODS</t>
  </si>
  <si>
    <t>Liaoning Petrochemical University; Criminal Investigation Police University of China; Ministry of Public Security (China); Taizhou University</t>
  </si>
  <si>
    <t>10.1039/d4ay00923a</t>
  </si>
  <si>
    <t>Chemistry; Food Science &amp; Technology; Spectroscopy</t>
  </si>
  <si>
    <t>Eggshell Nanosheets: Synthesis, Properties, and Their Forensic Applications in Latent Friction Ridges Development</t>
  </si>
  <si>
    <t>Since waste materials are used to identify, individualize, and evaluate evidence like fingerprints, palmprints, footprints, etc. that are found at a crime scene, they have a substantial impact on the field of forensic science. Many waste powders have recently been employed in fingerprint recognition. Nanosheets made up of eggshells have been put forward as an application in friction ridge development. Eggshell is a biochemical substance made up of chemical compounds like calcium carbonate, which is considered as a waste product. For the formation of an eggshell nanosheet (ESN), shells are dried and crushed into a fine powder and to get this powder in the form of a nanosheet, the Ball milling technique is used. The synthesis of pure ESN is confirmed by Scanning Electron Microscopy (SEM) and X-ray diffraction (XRD) techniques. The size of nanosheets ranged from 30 to 90 nm as shown in SEM images. Developed powder is then used for the application of fingerprint development and it provides excellent results on all porous, non-porous, and semi-porous surfaces. Thus, this newly synthesized ESN powder can be used as a significant powder method in latent fingerprint technology.</t>
  </si>
  <si>
    <t>Sankhla, MS; Verma, RK; Nagar, V; Sharma, V; Jain, D; Sharma, A; Kumar, S; Awasthi, KK; Pandey, H; Pandey, K</t>
  </si>
  <si>
    <t>Sankhla, Mahipal Singh; Verma, Rohit Kumar; Nagar, Varad; Sharma, Vaibhav; Jain, Divyansh; Sharma, Anuj; Kumar, Sanjay; Awasthi, Kumud Kant; Pandey, Harsh; Pandey, Kamakshi</t>
  </si>
  <si>
    <t>MACROMOLECULAR SYMPOSIA</t>
  </si>
  <si>
    <t>eggshell; latent fingerprint; nanosheet; ridges</t>
  </si>
  <si>
    <t>Chandigarh University; Chandigarh University; Kalasalingam Academy of Research &amp; Education; Vivekananda Global University; ITM University, Gwalior; National Institute of Technology (NIT System); Malaviya National Institute of Technology Jaipur; Vivekananda Global University; Manipal University Jaipur; National Institute of Technology (NIT System); Malaviya National Institute of Technology Jaipur</t>
  </si>
  <si>
    <t>10.1002/masy.202300038</t>
  </si>
  <si>
    <t>Polymer Science</t>
  </si>
  <si>
    <t>Enhanced antibacterial testing and latent fingerprint detection using dichlorofluorescein-doped carbon dots</t>
  </si>
  <si>
    <t>This research presents an innovative multifunctional reagent consisting of dichlorofluorescein-doped carbon dots (CDs-DC) generated from fresh coconut water by a hydrothermal method. This work's innovation resides in the simultaneous application of CDs-DC for latent fingerprint detection on nonporous surfaces and improved antibacterial efficacy. The incorporation of dichlorofluorescein into the CDs matrix enhances photoluminescent characteristics and improves antibacterial effectiveness against Gram-positive and Gram-negative bacteria (Escherichia coli, Serratia marcescens, Bacillus megaterium, Staphylococcus aureus). The addition of a starch matrix significantly strengthened this combination, enhancing the adherence and recognition of complex fingerprint patterns under UV light. Furthermore, the CDs-DC demonstrated significant reactive oxygen species (ROS) production, enhancing their antibacterial efficacy. This dual-functional device represents a notable progression in forensic science and antibacterial technology, establishing itself as a sustainable and highly efficient instrument for these purposes.</t>
  </si>
  <si>
    <t>Thinthasit, A; Muryadi, EI; Jaya, S; Nugroho, D; Chanthai, S; Benchawattananon, R</t>
  </si>
  <si>
    <t>Thinthasit, Aphinya; Muryadi, Elvaro Islami; Jaya, Syamsun; Nugroho, David; Chanthai, Saksit; Benchawattananon, Rachadaporn</t>
  </si>
  <si>
    <t>JOURNAL OF SAUDI CHEMICAL SOCIETY</t>
  </si>
  <si>
    <t>Carbon dots; Latent fingerprint; Antibacterial activity; Dichlorofluorescein; Photoluminescence</t>
  </si>
  <si>
    <t>Khon Kaen University; Khon Kaen University; Khon Kaen University; Khon Kaen University</t>
  </si>
  <si>
    <t>10.1016/j.jscs.2024.101952</t>
  </si>
  <si>
    <t>Enhanced photocatalytic, photoluminescence and fingerprint properties of Dy 3+ions doped BaZrO 3 nanopowders for multifunctional applications</t>
  </si>
  <si>
    <t>In the present investigation photoluminescent, photocatalytic and advanced forensic applications of hydrothermally prepared BaZrO3:Dy3+ (1-9 mol%) nanopowders were studied in detail. Fresh green Aloe Vera (AV) gel was used as capping agent for the preparation of NPs. The pure cubic phase was observed by powder X-ray diffraction (PXRD) profiles. Fourier transform infrared (FTIR) was utilized to investigate the functional groups present in the prepared NPs. The modification in surface morphology was investigated by using Field emission scanning electron microscope (FESEM) images. The grain size was evaluated by utilizing transmission electron microscope (TEM) images and found to be around 48 nm. Further, with the help of high-resolution TEM (HRTEM) images the interplanar distance was calculated and found to be 0.32 nm. Photoluminescence (PL) studies were carried out in detail using excitation and emission spectra. The maximum intensity was detected for peak 388 nm ascribed to 6H15/2 -&gt; 4I13/2 + 4F7/2 of Dy3+ transition under 574 nm emanation wavelength. The obtained emanation spectra consist of 3 characteristics peaks of Dy3+ ions at 480, 574 and 666 nm attributed to 4F9/2 -&gt; 6H15/2, 4F9/2 -&gt; 6H13/2 and 4F9/2 -&gt; 6H11/2 respectively. The PL intensity increases up to 7 mol% dopant ion weight and afterwards it decreases due to concentration quenching phenomena. The dipole-dipole interaction was responsible for this quenching. The color coordinates results in white emission witnessed from the Commission International de I'Eclairage (CIE) and correlated color temperature (CCT) diagrams. The average CCT value was observed around 4836 K. Further, the color purity (CP) and external quantum efficiency (QE) was estimated and found to be 86 % and 64 % respectively. The photocatalytic degradation activity was also studied for the prepared powders and found that, the optimum degradation was observed till 180 min. The kinetics studies revealed that, the present powders were in agreement with the 0th order with estimated ko = 0.015 with R2 value of 0.98 respectively. The powders were also explored for their latent fingerprint (LFP) visualization on various porous and non-porous surfaces and found that, the powders exhibited all types of fingerprint ridge details including the 3rd type such as sweat pores and scar. The observed all outcomes specify that, the prepared powders can be used as a potential candidate for the fabrication of white LEDs (wLEDs), excellent photocatalyst and fingerprint visualization.</t>
  </si>
  <si>
    <t>Aarti, DP; Basavaraj, RB; Reddy, MBM; Majani, SS; Navyashree, GR; Chandrasekhar, T; Hemalatha, KS</t>
  </si>
  <si>
    <t>Aarti, D. P.; Basavaraj, R. B.; Reddy, M. B. Madhusudana; Majani, Sanjay S.; Navyashree, G. R.; Chandrasekhar, Thalari; Hemalatha, K. S.</t>
  </si>
  <si>
    <t>Hydrothermal; Surface morphology; Luminescence; Photocatalytic and forensic</t>
  </si>
  <si>
    <t>REVA University; Amrita Vishwa Vidyapeetham; Amrita Vishwa Vidyapeetham Mysuru; REVA University; University of Mysore</t>
  </si>
  <si>
    <t>10.1016/j.inoche.2024.112255</t>
  </si>
  <si>
    <t>Enhancing photoluminescence in ZrO2:Eu3+ phosphor Co-doped with mono/di/trivalent ions for flexible displays, advanced data security, and biomedical applications through charge compensation</t>
  </si>
  <si>
    <t>Red emitting cubic ZrO2:Eu3+ (1-6 mol %) nanophosphors (NPs), emitting red light (1-6 mol %), are co-doped with alkali metal ions (A(+) = K+, Na+, Li+), (B2+=Ca-2+),Ca- (C3+ = Bi3+) using a low-temperature, self-propagating solution combustion method with Alanine as a novel fuel. The optimal concentration is 4 mol % (ZrO2:4 % Eu3+), exhibiting enhanced photoluminescence (PL) intensity in the order Li+ (40 folds) &gt; Na+ (5 folds) &gt; Bi3+ (4 folds)&gt; K+ (3 folds) &gt; Ca2+ (2 folds). ZrO2:4 % Eu3+/Li+ co-doped phosphors display robust red emission, closely matching commercial red phosphors CIE coordinates (0.620, 0.374). This optimized phosphor is applied for latent fingerprints (LFPs) development on various surfaces using a powder dusting approach. In the co-doped samples with Li+, K+, Na+, Ca2+, Bi3+, levels I-II were observed, while Li+ co-doped samples displayed level III ridge features, enhancing personal identification. The developed fingerprinting materials exhibit high sensitivity, resolution, and minimal background interference. Additionally, ZrO2:4 % Eu3+/Li+ NPs and soluble poly (vinyl alcohol) (PVA) are employed to craft transparent anti-counterfeiting (AC) films, showcasing AC properties through intense red emission under UV 365 nm light. Their notable flexibility, durability, and foldability expand the potential applications in AC techniques. These findings highlight ZrO2:4 % Eu3+/Li+ NPs as versatile luminous platforms for displays, high-quality lighting, fingerprinting, anti-counterfeiting, and biomedical applications.</t>
  </si>
  <si>
    <t>Krushna, BRR; Sharma, SC; Sivaganesh, D; Varalakshmi, VS; Francis, D; Shivakumar, V; Devaraja, S; Manjunatha, K; Wu, SY; Nagabhushana, H</t>
  </si>
  <si>
    <t>Krushna, B. R. Radha; Sharma, S. C.; Sivaganesh, D.; Varalakshmi, V. Sureka; Francis, Dileep; Shivakumar, V.; Devaraja, S.; Manjunatha, K.; Wu, Sheng Yun; Nagabhushana, H.</t>
  </si>
  <si>
    <t>MATERIALS SCIENCE IN SEMICONDUCTOR PROCESSING</t>
  </si>
  <si>
    <t>Forensic fingerprinting; Bendable screens; Counterfeit prevention; Fluorescent tagging; Charge balance; Light emission; Blood clotting disorders; Biomedical uses</t>
  </si>
  <si>
    <t>Tumkur University; Jain University; Ural Federal University; Meenakshi Academy of Higher Education &amp; Research (MAHER); Tumkur University; Tumkur University; National Dong Hwa University</t>
  </si>
  <si>
    <t>10.1016/j.mssp.2024.108127</t>
  </si>
  <si>
    <t>Engineering; Materials Science; Physics</t>
  </si>
  <si>
    <t>Evaluation of Tb3+-doped spinel magnesium aluminate as a dual-function material for dopamine sensing using glassy carbon electrode and forensic applications</t>
  </si>
  <si>
    <t>This study reports the synthesis and multifunctional applications of MgAl2O4: Tb3+ (MAOT) nanocomposites (NCs) synthesized by a facile combustion method. The synthesized nanocrystals exhibited spherical nature with an average size of about 20 nm and excellent crystallinity with homogeneous morphology, evidenced by various techniques, such as powder X-ray diffraction (PXRD), Scanning electron microscope (SEM), and Scanning electron microscope (TEM). These NCs, when used to modify a glassy carbon electrode (GCE), allow the highly sensitive and selective electrochemical detection of dopamine (DA) in a broad linear range of 2 mu M to 10 mM at an optimum pH of 7.0. It was able to reach a low detection limit of 1.22 mu M with 91.67 % recovery and stability over 25 cycles. The different parameters such as pH, DA concentration, scan rate, and interference with other biomolecules were optimized, and the response showed consistent linearity with an R2 value of 0.99. Moreover, MAOT NCs showed extraordinary capability in visualizing latent fingerprints (LFPs) on different substrates under UV illumination, revealing minute details of ridges with more stability. As invisible anti-counterfeit (AC) inks, they retain fluorescence strength in solution for more than 270 days and, at the same time, withstand temperatures of up to 140 degrees C. These results provide evidence that the NCs offer a novel versatile platform material for advanced biosensing, forensic identification, and security applications with excellent efficiency, and durability, opening up expectations toward further technological advancements.</t>
  </si>
  <si>
    <t>Sharma, SC; Nadar, NR; Deepak, J; Krushna, BRR; Nagabhushana, H; George, A; Inbanathan, J; Panda, M; Sudramani, R; Anand, DG</t>
  </si>
  <si>
    <t>Sharma, S. C.; Nadar, Nandini Robin; Deepak, J.; Krushna, B. R. Radha; Nagabhushana, H.; George, Augustine; Inbanathan, Jaiganesh; Panda, Maitreyee; Sudramani, R.; Anand, D. G.</t>
  </si>
  <si>
    <t>Hydrothermal; Dopamine; Modified glassy carbon electrode; Electrochemical studies; Latent fingerprint; Anti-counterfeiting</t>
  </si>
  <si>
    <t>Jain University; Tumkur University; Meenakshi Academy of Higher Education &amp; Research (MAHER); Meenakshi Ammal Dental College &amp; Hospital; Siksha 'O' Anusandhan University; Avinashilingam University for Women</t>
  </si>
  <si>
    <t>10.1016/j.inoche.2024.113286</t>
  </si>
  <si>
    <t>Facile green synthesis of Zn doped MoO3 nanoparticles and its photocatalytic and photoluminescence studies</t>
  </si>
  <si>
    <t>In the field of nanoscience, the use of plant components for the synthesis of nanoparticles (NPs) is currently gaining popularity and has several advantages over physicochemical methods. Murraya koenigii (MK) leaf powder was used as the green fuel in the effective synthesis of the Zinc-doped molybdenum trioxide (Zn-MoO 3 ) NPs by the green combustion method. The green synthesized NPs were characterized using XRD, FTIR, SEM, EDAX, UV -Vis and Photoluminescence (PL) spectroscopy techniques. The XRD pattern revealed the presence of an orthorhombic phase. The Tauc relation was used to calculate the energy band gap value of the samples found to be between 2.9 and 3.1 eV. The prepared NPs emit cyan light. Latent fingerprint analysis has revealed more distinct patterns in the near UV region (365 nm) and is useful in forensic investigations. The Rose Bengal (RB) dye degradation experiments are carried out under UV light exposure. Zn-MoO 3 NPs have greater degradation efficiency than pure MoO 3 NPs. Up to 99 % dye degradation is achieved in 150 min. After 3 photocatalysis cycles, the recycling test detects only an 8% decrease in photocatalyst efficiency. The obtained results proved that Zndoped MoO 3 NPs are the most suitable photocatalyst for RB degradation.</t>
  </si>
  <si>
    <t>Kumar, EV; Harini, R; Bhuvaneshwari, HS; Sushma, PM; Sushmitha, DS; Swamy, BEK; Anitha, G; Nagaraju, G</t>
  </si>
  <si>
    <t>Kumar, E. Vinay; Harini, R.; Bhuvaneshwari, H. S.; Sushma, P. M.; Sushmitha, D. S.; Swamy, B. E. Kumara; Anitha, G.; Nagaraju, G.</t>
  </si>
  <si>
    <t>Murraya koenigii; Combustion; Zn-MoO3; Photoluminescence; Photocatalytic degradation</t>
  </si>
  <si>
    <t>Kuvempu University; Kuvempu University; Siddaganga Institute of Technology</t>
  </si>
  <si>
    <t>10.1016/j.molstruc.2024.138494</t>
  </si>
  <si>
    <t>Facile synthesis of Eu-doped ZnO nanoparticles for the photodegradation of the MB dye and enhanced latent fingerprint imaging</t>
  </si>
  <si>
    <t>To overcome the drawbacks of traditional techniques for improving latent fingerprint (LFP) and biosensing applications, such as low sensitivity, high background interference, complicated setups, and poor universality, we developed Zn1-xEuxO (x = 0, 0.25, and 0.5) nanoparticles via a co-precipitation method. On diverse porous and non-porous surfaces, LFPs coated with optimized Zn1-xEuxO (x = 0, 0.25, and 0.5) nanoparticles exhibit clearly defined ridge patterns with good sensitivity and little background interference. The Tauc plot determined the band gap energy, which declines with increasing Eu doping and was found to be 3.04, 3 and 2.95 eV for x = 0, 0.25, and 0.5, respectively; the increase in Eu doping levels in the ZnO host lattice resulted in enhanced photoluminescence (PL) capabilities. The photocatalytic activity response was investigated using the organic methylene blue (MB) dye as the pollutant. The photocatalytic activity of the Eu-doped NPs exhibited a higher performance of 94.83% compared with undoped ZnO NPs. Our findings open up new possibilities for utilizing optimized Eu-doped ZnO nanoparticles in forensic research and in the MB dye degradation process. Zn1-xEuxO (x = 0, 0.25, and 0.5) nanoparticles prepared via co-precipitation method for multifunctional applications.</t>
  </si>
  <si>
    <t>Sherya, A; Bhojya Naik, HS; Vishnu, G; Shivaraj, B; Adarshgowda, N; Hareeshanaik, S</t>
  </si>
  <si>
    <t>Shreya, A.; Bhojya Naik, H. S.; Vishnu, G.; Shivaraj, Barikar; Adarshgowda, N.; Hareeshanaik, S.</t>
  </si>
  <si>
    <t>Kuvempu University</t>
  </si>
  <si>
    <t>10.1039/d4nj00503a</t>
  </si>
  <si>
    <t>Fingerprint Recognition in Forensic Scenarios</t>
  </si>
  <si>
    <t>Fingerprints are unique patterns used as biometric keys because they allow an individual to be unambiguously identified, making their application in the forensic field a common practice. The design of a system that can match the details of different images is still an open problem, especially when applied to large databases or, to real-time applications in forensic scenarios using mobile devices. Fingerprints collected at a crime scene are often manually processed to find those that are relevant to solving the crime. This work proposes an efficient methodology that can be applied in real time to reduce the manual work in crime scene investigations that consumes time and human resources. The proposed methodology includes four steps: (i) image pre-processing using oriented Gabor filters; (ii) the extraction of minutiae using a variant of the Crossing Numbers method which include a novel ROI definition through convex hull and erosion followed by replacing two or more very close minutiae with an average minutiae; (iii) the creation of a model that represents each minutia through the characteristics of a set of polygons including neighboring minutiae; (iv) the individual search of a match for each minutia in different images using metrics on the absolute and relative errors. While in the literature most methodologies look to validate the entire fingerprint model, connecting the minutiae or using minutiae triplets, we validate each minutia individually using n-vertex polygons whose vertices are neighbor minutiae that surround the reference. Our method also reveals robustness against false minutiae since several polygons are used to represent the same minutia, there is a possibility that even if there are false minutia, the true polygon is present and identified; in addition, our method is immune to rotations and translations. The results show that the proposed methodology can be applied in real time in standard hardware implementation, with images of arbitrary orientations.</t>
  </si>
  <si>
    <t>Martins, N; Silva, JS; Bernardino, A</t>
  </si>
  <si>
    <t>Martins, Nuno; Silva, Jose Silvestre; Bernardino, Alexandre</t>
  </si>
  <si>
    <t>fingerprints; biometrics; polygons; minutiae; forensic analysis</t>
  </si>
  <si>
    <t>Universidade de Lisboa</t>
  </si>
  <si>
    <t>10.3390/s24020664</t>
  </si>
  <si>
    <t>Fluorene-naphthalene Schiff base as a smart pigment in invisible ink with multiple security features for advanced anticounterfeiting and forensic applications</t>
  </si>
  <si>
    <t>Smart functional materials with captivating optical properties are of immense importance due to their versatile applicability in anticounterfeiting and forensic science. A fluorene-naphthalene Schiff base (FNH) that displays aggregation induced emission, mechanofluorochromism and excitation wavelength dependent fluorescence inherent to the pristine and ground samples is synthesized. Water/solvent-based invisible security inks for flexo/ screen printing were formulated using FNH as a smart pigment to check the originality of documents/branded products etc. The prints with good photostability, adherence to substrate and rub resistance are invisible in daylight showcasing multiple non-destructive and destructive techniques to authenticate the document. The inked area on UV dull paper substrate exhibits a weak emission, which is observed by the forger under UVA light. However, the user can validate the authenticity of the document by rubbing the print with hard objects, especially using a metal coin or glass rod to perceive a human eye detectable intensification in the orange fluorescence under the same illumination source. The intensity of the orange fluorescence reverts to the original, which enables the reuse of the security document after originality check. Yet another nondestructive authentication method is to observe a cyan fluorescence from the print and orangish yellow fluorescence from the rubbed printed region when shined with a 270-400 nm light source, whereas a cyanish green fluorescence both from the unrubbed and rubbed regions of the print when illuminated with a visible light source ranging from 420 to 480 nm. An additional verification through a destructive technique is to perceive red and yellow fluorescence of the ink film upon contact with THF and NaOH/KOH, respectively and a penetrating red fluorescence from the rear side of the THF-exposed printed area of the paper. The multi-level security features that cannot be easily replicated by the forger but allows a simple and easy validation process by the user are unique to FNH, used as a single pigment in the inks. Further, the applicability of the ground FNH in forensic science is established to distinctly observe Level I to II details of latent fingerprints.</t>
  </si>
  <si>
    <t>Muthamma, K; Acharya, S; Sunil, D; Shetty, P; Salam, AAA; Kulkarni, SD; Anand, PJ</t>
  </si>
  <si>
    <t>Muthamma, Kashmitha; Acharya, Sudarshan; Sunil, Dhanya; Shetty, Prakasha; Salam, Abdul Ajees Abdul; Kulkarni, Suresh D.; Anand, P. J.</t>
  </si>
  <si>
    <t>Fluorene-naphthalene Schiff base; Aggregation induced emission; Rub-induced excitation wavelength dependent; fluorescence; Invisible security ink for anticounterfeiting; Latent fingerprint detection</t>
  </si>
  <si>
    <t>Manipal Academy of Higher Education (MAHE); Manipal Academy of Higher Education (MAHE)</t>
  </si>
  <si>
    <t>10.1016/j.jcis.2023.09.033</t>
  </si>
  <si>
    <t>Fluorescent Carbon Dots for Improved Visualization of Latent Fingermarks after Cyanoacrylate Fuming</t>
  </si>
  <si>
    <t>The use of spectroscopic methods to process fingermark evidence is a key procedure in forensic laboratories for identifying the perpetrator of a crime. However, latent fingermarks must first be developed. While metal powders and dyes are commonly used as chemical developers, recent studies have shown that nanomaterials may offer superior development performance and numerous advantages. Herein, we corroborate this viewpoint reporting the successful utilization of carbon quantum dots (C-dots) as a fluorescent developer for latent fingerprint deposited on aluminum substrates and previously treated with cyanoacrylate fuming. These C-dots exhibit strong blue luminescence driven by emission from both core and surface emissive sites. Owing to the hydrogen bonds established between -OH, -COOH, and -NH groups from C-dots and -C N and -COOR in polymerized cyanoacrylate, C-dots adhere strongly to fingermark ridges from various individuals, significantly enhancing contrast and details within pores and ridge morphology. The adsorbed C-dots are stable, and the photoluminescent mark remains visible even after washing the developed fingermarks with water.</t>
  </si>
  <si>
    <t>Martins, G; Barros, RM; de Sousa, MP; Frin, KPM; de Souza, MA; Paterno, LG</t>
  </si>
  <si>
    <t>Martins, Guilherme; Barros, Rodrigo Meneses; de Sousa, Myllena Paula; Frin, Karina P. M.; de Souza, Marco Antonio; Paterno, Leonardo Giordano</t>
  </si>
  <si>
    <t>ACS APPLIED NANO MATERIALS</t>
  </si>
  <si>
    <t>forensic science; fingerprint development; quantum dots; photoluminescence; hydrogen bond</t>
  </si>
  <si>
    <t>Universidade de Brasilia; Universidade de Brasilia; Universidade Federal do ABC (UFABC)</t>
  </si>
  <si>
    <t>10.1021/acsanm.4c05048</t>
  </si>
  <si>
    <t>From invisible to visible: a concise review on conjugated polymer materials in latent fingerprint analysis</t>
  </si>
  <si>
    <t>Over the past decades, significant scientific and technological advancements have been made in the field of forensic science, particularly in the advancement of fingerprint technology. Latent fingerprints (LFPs) are considered to be the most crucial evidence found at crime scenes, necessitating extensive research efforts for their advancement. Conversely, conjugated polymers are extremely adaptable substances that are utilized in many domains like photonics, bio-imaging, optoelectronics, nanomedicine, and more. Conjugated polymers, especially conjugated polymer nanoparticles and polymer dots, exhibit remarkable photophysical and chemical features that contribute to their high resolution, enhanced selectivity, and heightened sensitivity in the development of LFPs. This provides a detailed overview of the production of LFPs utilizing conjugated polymers, as well as the imaging techniques employed for their visualization. Particular attention is given to conjugated polymer nanoparticles and polymer dots. In addition, the most often employed techniques for producing conjugated polymer-based nanoparticles have also been examined. Additionally, it encompasses the historical background of LFP identification and offers a valuable understanding of the diverse conventional approaches investigated for their advancement. This article offers a comprehensive examination of conjugated polymers as contrasting agents for imaging LFPs on different surfaces.</t>
  </si>
  <si>
    <t>Bashir, K; Amin, M; Majid, M; Butt, FA; Rather, JA; Wani, WA; Khanday, WA; Malik, AH; Yatoo, MA</t>
  </si>
  <si>
    <t>Bashir, Khushboo; Amin, Muneeba; Majid, Mansha; Butt, Fayaz Ahmad; Rather, Jahangir Ahmad; Wani, Waseem A.; Khanday, Waheed Ahmad; Malik, Akhtar Hussain; Yatoo, Mudasir A.</t>
  </si>
  <si>
    <t>JOURNAL OF POLYMER RESEARCH</t>
  </si>
  <si>
    <t>Latent fingerprints; Conjugated polymer nanoparticles; Polymer dots; Forensic science; Imaging</t>
  </si>
  <si>
    <t>Imperial College London</t>
  </si>
  <si>
    <t>10.1007/s10965-024-04086-1</t>
  </si>
  <si>
    <t>Greener Approach Supported Nitrogen-Infused Carbon Dots for Biocompatible Cellular Markers and Fluorescent Ink Based Spray-Assisted Fingerprint Analysis</t>
  </si>
  <si>
    <t>we successfully developed a new class of nitrogen-doped carbon dots (N-CDs) using a unique combination of hyaluronic acid (HA), citric acid (CA), and urea. This synthesis, achieved through an efficient one-pot hydrothermal process, has ushered in a new era for bio-imaging and forensic science applications. The N-CDs, characterized techniques such as Transmission Electron Microscopy (TEM), X-ray Photoelectron Spectroscopy (XPS), and Photoluminescence Spectroscopy (PL), demonstrated outstanding fluorescence properties. These properties were maintained under various pH levels and even under prolonged UV exposure, showcasing their remarkable stability. The transformative potential of these N-CDs was further evidenced in their biocompatibility and efficacy in bio-imaging. When tested in vitro with human cell lines, the N-CDs not only exhibited efficient cellular uptake but also ensured minimal cytotoxicity, marking a significant advancement in safe and effective bio-imaging techniques. Moreover, in the realm of forensic science, the N-CDs proved to be a game-changer for latent fingerprint analysis. Their application on glass surfaces revealed minute fingerprint details, such as ridges and sweat pores, with unprecedented clarity. This exceptional performance is attributed to their luminous properties and their interaction with amino acids and proteins present in fingerprint residues. Our findings pave the way for these N-CDs, synthesized from HA, CA, and urea, to be recognized as versatile and powerful tools. They hold immense promise not only in advancing bio-imaging methodologies but also in revolutionizing forensic techniques for latent fingerprint detection across various surfaces. This study, therefore, presents a significant leap forward in both biomedical and forensic science fields, demonstrating the far-reaching applications of these innovative nanocomposites.</t>
  </si>
  <si>
    <t>Ramasubburayan, R; Kanagaraj, K; Gnanasekaran, L; Thirumalaivasan, N; Senthilkumar, N</t>
  </si>
  <si>
    <t>Ramasubburayan, Ramasamy; Kanagaraj, Kuppusamy; Gnanasekaran, Lalitha; Thirumalaivasan, Natesan; Senthilkumar, Nangan</t>
  </si>
  <si>
    <t>Carbon dots; Nitrogen-doping; Bio-imaging; Latent fingerprints; Nanocomposites; Forensic science</t>
  </si>
  <si>
    <t>Saveetha Institute of Medical &amp; Technical Science; Saveetha Dental College &amp; Hospital; Saveetha Institute of Medical &amp; Technical Science; Saveetha Dental College &amp; Hospital; Shanghai University; Universidad de Tarapaca; Saveetha Institute of Medical &amp; Technical Science; Saveetha Dental College &amp; Hospital; Chulalongkorn University</t>
  </si>
  <si>
    <t>10.1007/s12649-024-02442-2</t>
  </si>
  <si>
    <t>Highly efficient Dy3+activated Sr9Al6O18 nanophosphors for W-LEDs, optical thermometry and deep learning-based intelligent system for personal identification applications</t>
  </si>
  <si>
    <t>A novel single-phase Dy3+ activated Sr9Al6O18 nanophosphors (NPs) was synthesized using a solution combustion method with urea as the fuel. When phosphors are excited at 350 nm, their photoluminescence (PL) spectra exhibit strong emissions at 484 and 574 nm, which are associated with the F-4(9/2)-&gt; H-6(15/2) and F-4(9/2)-&gt; H-6(13/2) transitions. These emissions are attributed to magnetic and electric dipole allowed transitions, correspondingly. It is found that dipole-dipole interactions are the main source of concentration quenching and energy transfer among the activator ions. The prepared NPs show thermal stability up to 480 K having an activation energy (E-a) of 0.2437 eV, as determined by temperature-dependent photoluminescence (TDPL). With a remarkable internal quantum efficiency (I-QE) of 66.14 %, the optimized phosphor achieves notable relative sensitivity (S-r) and absolute sensitivity (S-a), estimated to be 2.65 % K-1 and 1.38x10(-3) K-1 at 300 K, respectively. Thus, Sr9Al6O18: Dy3+ is a promising material for non-contact optical thermometry applications. Latent fingerprints (LFPs) and latent lip prints (LLPs) can be efficiently produced on a variety of surfaces by using the optimized NPs with the simple powder dusting technique. The prints are made visible under UV light with a 365 nm wavelength. The You Only Look Once version 8 (YOLOv8x) approach analyzes the overall morphological correlations of different minutiae to identify essential minutiae that indicate the identities of people from FPs. Splitting and matching multi-scale fingerprints (FPs) features improves the validity of the authenticating findings. The results show that the recommended method, which improves the entire FP authentication process, offers exceptional accuracy, resilience and speed. The findings provide strong support for the implementation of the optimized NPs in photonic devices, optical thermometers, and advanced forensic applications.</t>
  </si>
  <si>
    <t>Navya, N; Krushna, BRR; Sharma, SC; kar, B; george, A; Krithika, C; Sargunam, B; Rathla, KSG; Ravikumar, R; Manjunatha, K; Wu, SY; Nagabhushana, H</t>
  </si>
  <si>
    <t>Navya, N.; Krushna, B. R. Radha; Sharma, S. C.; kar, Bikash; george, Augustine; Krithika, C.; Sargunam, B.; Rathla, K. S. Govardhan; Ravikumar, R.; Manjunatha, K.; Wu, Sheng Yun; Nagabhushana, H.</t>
  </si>
  <si>
    <t>Phosphor; Photoluminescence; Thermal sensing; Latent fingerprints; Cheiloscopy; YOLOv8x</t>
  </si>
  <si>
    <t>Tumkur University; Jain University; Siksha 'O' Anusandhan University; Meenakshi Academy of Higher Education &amp; Research (MAHER); Meenakshi Ammal Dental College &amp; Hospital; Avinashilingam University for Women; National Dong Hwa University</t>
  </si>
  <si>
    <t>10.1016/j.inoche.2024.113138</t>
  </si>
  <si>
    <t>Identification of decedents by restoring mummified fingerprints: Forensic dermatology in the investigation of mummy dermatoglyphics</t>
  </si>
  <si>
    <t>Fingerprints are created by elevations and depressions on the fingertip pads. Each person has their own unique fingerprints, which can be used in the identification of that individual when alive, during the immediate postmortem period, or even after the digits have become mummified. Mummification can occur naturally; it can be partial (such as localized to only the hands and feet), extensive, or complete. Obtaining fingerprints after the skin has become mummified can be attempted while the digits remain attached to the hand, but the digits may need to be removed from the hand, and the finger pads may also need to be separated from the underlying bone to secure an adequate fingerprint. The mummified tissue often needs to be rehydrated; numerous solutions have been used that increase the turgor of the digits, provide softening and pliability of the tissue, and enhance the details of the finger pad ridges. An aqueous solution of sodium carbonate (either combined with acetic acid or combined with 95% ethanol and distilled water) was found to be most effective for rehydration. Thereafter, various techniques can be attempted to obtain the fingerprint. These include the traditional method of inking and rolling of the finger or photographing the finger. Powders (such as aluminum powder, black fingerprint powder, white cornstarch-based powder, or fluorescent powder) can be used to enhance the ridge features; adhesive tape can be pressed against the powdered digit and the print pattern preserved by applying the adhesive tape to a clear transparency sheet. Molds (using modeling clay or silicone rubber) and casts (using plaster of paris, dental casting materials, or putty) of the digits can be created; either the molds or the casts or both can be photographed with or without prior application of fingerprint powder. Transillumination, using a fiber optic light source to illuminate the epidermis and underlying remaining dermis of a scraped and defleshed finger pad, can be used to demonstrate the finger ridge pattern when photographing the tip of the digit. Forensic dermatology can play an integral role in obtaining fingerprints from mummified digits, which can be successfully used for the identification of a decedent. (c) 2024 The Author(s). Published by Elsevier Inc. This is an open access article under the CC BY license ( http://creativecommons.org/licenses/by/4.0/)</t>
  </si>
  <si>
    <t>Cohen, PR; Abdulkarim, B; Wnuk, M; Sutton, L; Hoenig, LJ</t>
  </si>
  <si>
    <t>Cohen, Philip R.; Abdulkarim, Boraan; Wnuk, Madison; Sutton, Lerah; Hoenig, Leonard J.</t>
  </si>
  <si>
    <t>CLINICS IN DERMATOLOGY</t>
  </si>
  <si>
    <t>Touro University California; University of California System; University of California Davis; University of Minnesota System; University of Minnesota Twin Cities; State University System of Florida; University of Florida; State University System of Florida; University of Florida</t>
  </si>
  <si>
    <t>10.1016/j.clindermatol.2024.09.016</t>
  </si>
  <si>
    <t>Dermatology</t>
  </si>
  <si>
    <t>Influence of annealing temperature on persistent luminescence in BaAl2O4:Eu2+/Eu3+ nanocrystals and its application for latent fingerprint detection</t>
  </si>
  <si>
    <t>The luminescent properties of europium (Eu) doped BaAl2O4 phosphors were strongly influenced by post-annealing temperatures for blue-green persistent luminescence and latent fingerprints (LFPs). The X-ray powder diffraction patterns of the BaAl2O4: 1 mol% Eu nanophosphor, annealed between 1000 and 1300 degrees C, indicated a hexagonal ferroelectric phase. The X-ray photoelectron spectroscopy (XPS) revealed that the Ba atoms occupied two different sites in the BaAl2O4. The XPS and photoluminescence (PL) results revealed the presence of Eu3+ and Eu2+ states. The Eu-doped BaAl(2)O(4 )showed the characteristic red emission of Eu3+ at 251 and 464 nm excitations, while excitations at 340 and 380 nm showed yellowish-green emission. Strong evidence of energy transfer between a charge transfer band and the different energy levels of Eu2+ and Eu3+ ions was obtained. The existence of the Cr ion impurity in the aluminates was confirmed with UV-VIS diffuse reflectance and PL spectroscopy. The present results suggested that and O '' i defects have introduced electron and hole traps in the host that acted as luminescent centers for persistent luminescence. LFPs detection using BaAl2O3:Eu2+/Eu3+ phosphor showed an excellent marking agent for applications in forensic science.</t>
  </si>
  <si>
    <t>Jayaramu, SN; Janardhana, D; Erasmus, LJB; Coetsee, E; Motaung, DE; Swart, HC</t>
  </si>
  <si>
    <t>Jayaramu, Shivaramu Nagarasanakote; Janardhana, Divya; Erasmus, Lucas J. B.; Coetsee, Elizabeth; Motaung, David E.; Swart, Hendrik C.</t>
  </si>
  <si>
    <t>DALTON TRANSACTIONS</t>
  </si>
  <si>
    <t>University of the Free State</t>
  </si>
  <si>
    <t>10.1039/d4dt01680g</t>
  </si>
  <si>
    <t>Investigating the use of Er 3+doped β-Ca 2 SiO 4 phosphors derived from agricultural waste for thermal sensing and forensic applications</t>
  </si>
  <si>
    <t>Leveraging agricultural waste, Erbium (Er 3+ ) doped beta- Ca 2 SiO 4 phosphors ( beta- CS:Er 3+ ) with concentrations ranging from 1 to 9 mol % were developed using the solid-state reaction method. These beta- CS:Er 3+ samples underwent extensive characterization to examine their crystalline structure, surface morphology, photoluminescence (PL) properties, and thermal sensing capabilities. The PL emission, excited at 378 nm, prominently displayed a peak at 549 nm, indicative of the green emission primarily due to the 4 S 3/2 -&gt; 4 I 15/2 transition. An optimal concentration of Er 3+ at 5 mol% ( beta- CS:5Er 3+ ) is identified, showing peak luminescence intensity, whereas, higher concentrations led to a decrease in intensity because of concentration quenching (CQ) effects. Temperature -dependent photoluminescence (TDPL) analysis revealed an increase in emission intensity at 523 nm, while the peak at 549 nm exhibited a decrease in intensity within the temperature range of 303-463 K. Nevertheless, the emission peak at 549 nm demonstrates remarkable thermal stability at elevated temperatures, maintaining 79.32% of its emission intensity at 423 K. The optimized beta- CS:5Er 3+ phosphor exhibited its chromaticity coordinates (0.3152, 0.6631) in the green region under 378 nm excitation, alongside promising temperature sensing capabilities with a relative sensitivity of 2.80 % K -1 . The application of these phosphors in a powder dusting technique for revealing latent fingerprints (LFPs) and latent lip prints (LLPs) under 365 nm UV light uncovered detailed ridge and groove patterns on various substrates. This approach, highlighting the phosphor's exceptional fluorescence, dual adherence, and non -interfering background, showcased its potential for enhanced forensic analysis. The thorough examination of LFPs and LPs under various conditions, including aging, heat, and UV exposure, confirms the beta- CS:Er 3+ NPs' suitability for cutting -edge display technologies and forensic methodologies.</t>
  </si>
  <si>
    <t>Srinivasa, PR; Krushna, BRR; Sharma, SC; Mamatha, GR; Malleshappa, J; Nadar, NR; Samantsinghar, P; Krithika, C; Prabavathy, G; Francis, D; Kumar, GV; Manjunatha, K; Wu, SY; Nagabhushana, H</t>
  </si>
  <si>
    <t>Srinivasa, P. R.; Krushna, B. R. Radha; Sharma, S. C.; Mamatha, G. R.; Malleshappa, J.; Nadar, Nandini Robin; Samantsinghar, Pusparaj; Krithika, C.; Prabavathy, G.; Francis, Dileep; Kumar, G. Vijay; Manjunatha, K.; Wu, Sheng Yun; Nagabhushana, H.</t>
  </si>
  <si>
    <t>Silicate; Phosphors; Agricultural waste; Solid state reaction; Photoluminescence; Latent fingerprints; Lip prints; Thermal sensing</t>
  </si>
  <si>
    <t>Tumkur University; Tumkur University; Jain University; Siksha 'O' Anusandhan University; Meenakshi Academy of Higher Education &amp; Research (MAHER); Meenakshi Ammal Dental College &amp; Hospital; Mahatma Gandhi Medical College &amp; Research Institute; National Dong Hwa University</t>
  </si>
  <si>
    <t>10.1016/j.mtsust.2024.100772</t>
  </si>
  <si>
    <t>Jack of all trades, master of one: domain-specific and domain-general contributions to perceptual expertise in visual comparison</t>
  </si>
  <si>
    <t>Perceptual expertise is typically domain-specific and rarely generalises beyond an expert's domain of experience. Forensic feature-comparison examiners outperform the norm in domain-specific visual comparison, but emerging research suggests that they show advantages on other similar tasks outside their domain of expertise. For example, fingerprint examiners not only outperform novices in fingerprint comparison, but also in face comparison. Yet, the extent to which their skills generalise is poorly understood. In this study, we investigated the generalisability of perceptual expertise amongst forensic examiners by comparing their performance to novices and other examiners within and outside their area of expertise. We recruited 85 experts from three forensic disciplines (face, fingerprint, and firearms) and asked them to complete four different visual comparison tasks: faces, fingerprints, firearms, and novel-objects. Examiners displayed domain-specific expertise: they outperformed novices and other examiners within their domain of visual comparison expertise. Yet, some of their skill also generalised: examiners also outperformed novices outside their area of expertise. However, while individual differences in examiners' performance within their domain of experience were associated with their performance in a novel comparison task, they were not related to their performance on tasks outside their expert domain. These results provide key insight into the domain-specific and domain-general contributions of forensic examiners' perceptual expertise. Forensic expertise lends some generalisable skill to other visual comparison tasks, but best performance is still seen within examiners' domain of expertise.</t>
  </si>
  <si>
    <t>Growns, B; Dunn, JD; Helm, RK; Towler, A; Mattijssen, EJAT; Martire, KA</t>
  </si>
  <si>
    <t>Growns, Bethany; Dunn, James D.; Helm, Rebecca K.; Towler, Alice; Mattijssen, Erwin J. A. T.; Martire, Kristy A.</t>
  </si>
  <si>
    <t>Perceptual expertise; Individual differences; Expertise; Domain-general; Forensic science; Visual comparison; Pattern-matching</t>
  </si>
  <si>
    <t>University of Canterbury; University of Exeter; University of New South Wales Sydney; University of Queensland</t>
  </si>
  <si>
    <t>10.1186/s41235-024-00596-0</t>
  </si>
  <si>
    <t>Lanthanide conjugated colour-tunable luminescent hydrogels as direct printable inks for anticounterfeiting and forensic applications</t>
  </si>
  <si>
    <t>Counterfeiting is a global concern that jeopardizes individuals, businesses, and nations, costing trillions of USD annually. To combat this, researchers are continuously developing strong security features to formulate anticounterfeiting inks. Herein, a novel approach has been adopted to prepare advanced luminescent hydrogel with ligand H3BTC for important applications in authentication of goods and fingerprint detection. In present investigations, Tb3+ and Eu3+ ions conjugated H3BTC hydrogels have been synthesized which emits strong green (542 nm) and red (614 nm) colours under UV lamp (254 nm). Additionally, the colour tunability for intermediate colours i.e. yellow and orange have also been achieved by varying the concentrations of Eu and Tb in H3BTC hydrogel. These hydrogels can be directly printed on any substrate using conventional screen-printing techniques. Moreover, these hydrogels can directly be used for thumb impressions with green and red emissions under 254 nm UV lamp, while appearing white in normal light and making them promising for new alternative solutions to design next-generation security ink for anticounterfeiting and forensic applications.</t>
  </si>
  <si>
    <t>Dhapodkar, TS; Gupta, S; Gupta, BK</t>
  </si>
  <si>
    <t>Dhapodkar, Toshi S.; Gupta, Sarika; Gupta, Bipin Kumar</t>
  </si>
  <si>
    <t>MATERIALS TODAY COMMUNICATIONS</t>
  </si>
  <si>
    <t>Luminescent; Hydrogel; Fingerprint detection; Anticounterfeiting; Forensic</t>
  </si>
  <si>
    <t>Council of Scientific &amp; Industrial Research (CSIR) - India; CSIR - National Physical Laboratory (NPL); Academy of Scientific &amp; Innovative Research (AcSIR); Department of Biotechnology (DBT) India; National Institute of Immunology (NII)</t>
  </si>
  <si>
    <t>10.1016/j.mtcomm.2024.110200</t>
  </si>
  <si>
    <t>Latent fingerprint enhancement by Ag nanoparticle electrodeposition on metal surfaces</t>
  </si>
  <si>
    <t>Fingerprints are central to criminal investigations as the most common physical evidence for identification of an individual. However, visualising latent (non-visible) fingerprints is a challenge, particularly on metallic surfaces. In this work, silver nanoparticles (AgNPs) were electrodeposited on fingermarked metal surfaces (stainless steel, copper, brass) by reduction of silver ions in aqueous AgNO3/KNO3 under potentiostatic control. The effectiveness of this methodology and the quality of the developed fingermark images were assessed by scanning electron microscopy, the UK Home Office grading system, automated forensic analysis software and a novel quantitative contrast evaluation methodology. The images clearly permit identification of the ridge patterns and minutiae of the fingermark, even for aged samples and metallic substrates with complex background colour and/or texture, typified by keys and coins. On the basis of the data presented, we propose that this methodology is useful for latent fingermark development on diverse metals, producing high fidelity images of quantifiable contrast.</t>
  </si>
  <si>
    <t>Alves, MS; Melo, JCS; Costa, C; Ula, M; de Freitas, JD; Tonholo, J; Hillman, AR; de Assis, AML; Ribeiro, AS</t>
  </si>
  <si>
    <t>Alves, Meclycia S.; Melo, Jeane C. S.; Costa, Cristiane, V; Ula, Mariyam; de Freitas, Johnnatan D.; Tonholo, Josealdo; Hillman, A. Robert; de Assis, Alexandro M. L.; Ribeiro, Adriana S.</t>
  </si>
  <si>
    <t>ELECTROCHIMICA ACTA</t>
  </si>
  <si>
    <t>Electrodeposition; Silver nanoparticles; Latent fingerprint; Forensic science; Surface imaging</t>
  </si>
  <si>
    <t>Universidade Federal de Alagoas; University of Leicester; Instituto Federal de Alagoas (IFAL)</t>
  </si>
  <si>
    <t>10.1016/j.electacta.2024.143925</t>
  </si>
  <si>
    <t>Electrochemistry</t>
  </si>
  <si>
    <t>Matrix- and surface-assisted laser desorption/ionization-mass spectrometry analysis of fingermark components for forensic studies: current trends and future prospects</t>
  </si>
  <si>
    <t>The chemical analysis of fingermarks (FMs) has attracted considerable attention in the realm of forensic investigations. Techniques based on direct ionization of a sample by laser irradiation, specifically matrix-assisted laser desorption ionization-mass spectrometry (MALDI-MS), have provided excellent figures of merit for analyzing high molecular-weight compounds. However, it can be challenging to analyze low molecular-weight compounds using MALDI-MS owing to potential interference produced by the organic matrices in the low molecular-weight region, which can impede the detection of small molecules (m/z &lt; 700 Da). Alternately, surface-assisted laser desorption/ionization-mass spectrometry (SALDI-MS) has shown great promise for small molecules analysis owing to the unique properties of the nanostructures used, particularly, minimal chemical background in low m/z region improved the production of ions involved in this method. The advancement of MALDI-MS and SALDI-MS has propelled their application in the analysis of FM components, focused on gaining deep insights into individual traits. This review aims to outline the current role of MALDI-MS and SALDI-MS in the chemical analysis of FMs. It also describes the latest achievements in forensic intelligence derived from fingermark analysis using these powerful methods. The accomplishments include the understanding of certain characteristics and lifestyles of donors. The review offers a comprehensive overview of the challenges and demands in this field. It suggests potential enhancements in this rapidly expanding domain to bridge the gap between research and practical police casework.</t>
  </si>
  <si>
    <t>Amin, MO; Al-Hetlani, E</t>
  </si>
  <si>
    <t>Amin, Mohamed O.; Al-Hetlani, Entesar</t>
  </si>
  <si>
    <t>Fingermark; Forensic science, matrix-assisted laser desorption ionization-mass spectrometry; Surface-assisted laser desorption ionization-mass; Imaging mass spectrometry; Phenotype profiling; Lifestyle</t>
  </si>
  <si>
    <t>Kuwait University</t>
  </si>
  <si>
    <t>10.1007/s00216-024-05297-7</t>
  </si>
  <si>
    <t>Measuring the rarity of core-delta distances in fingerprint patterns in the Dutch population</t>
  </si>
  <si>
    <t>In latent print examination, a conclusion on an individualization is primarily based on the presence of corresponding minutiae. Depending on the level of correspondence between the minutiae on the fingermark and on the reference print, a match is concluded. However, a fingermark is analyzed on all three levels: general pattern combined with core-delta distance, minutiae, and third-level detail. In the opinion of the authors, next to the conclusion based on minutiae, all information should be included in the final assessment of the evidence if present. In this study, we present the results of frequency data on the combination of fingerprint patterns and their core-delta distances. The frequency data allow examiners to substantiate their subjective opinions on the strength of corresponding patterns and core-delta distances based on measurements. The frequencies of the core-delta distances in this study were obtained by encoding core-delta distances in a collection of more than 20,000 fingerprints containing either a loop or a whorl pattern. The frequencies for the core-delta distances of loop patterns were subsequently compared with data from the National Institute of Standards and Technology. This study will demonstrate that core-delta distances in loop and whorl patterns contribute significantly to the overall evidential strength of fingerprint evidence. By adding pattern and core-delta distance information to the evaluation of fingerprint evidence, more challenging fingermarks could be added to fingerprint case reports.</t>
  </si>
  <si>
    <t>de Jongh, A; Lubach, AR; Kwie, SLL; Loadsman-Wammes, FDLV; Alberink, I</t>
  </si>
  <si>
    <t>de Jongh, Arent; Lubach, Anko R.; Kwie, Sheryl L. Lie; Loadsman-Wammes, Fleur D. L. V.; Alberink, Ivo</t>
  </si>
  <si>
    <t>core-delta distance; evidential strength; fingerprint classification; fingerprint pattern; fingerprints; forensic casework; frequency of occurrence; probabilistic approach; rarity of fingerprint features; ridge count</t>
  </si>
  <si>
    <t>10.1111/1556-4029.15381</t>
  </si>
  <si>
    <t>Molecular Design Using Selected Concentration Effects in Optically Activated Fluorescent Matrices</t>
  </si>
  <si>
    <t>Molecular physics plays a pivotal role in various fields, including medicine, pharmaceuticals, and broader industrial applications. This study aims to enhance the methods for producing specific optically active materials with distinct spectroscopic properties at the molecular level, which are crucial for these sectors, while prioritizing human safety in both production and application. Forensic science, a significant socio-economic field, often employs hazardous substances in analyzing friction ridges on porous surfaces, posing safety concerns. In response, we formulated novel, non-toxic procedures for examining paper evidence, particularly thermal papers. Our laboratory model utilizes a polyvinyl alcohol polymer as a rigid matrix to emulate the thermal paper's environment, enabling precise control over the spectroscopic characteristics of 1,8-diazafluoro-9-one (DFO). We identified and analyzed the cyclodimer 1,8-diazafluoren-9-one (DAK DFO), which is a non-toxic and biocompatible alternative for revealing forensic marks. The reagents used to preserve fingerprints were optimized for their effectiveness and stability. Using stationary absorption and emission spectroscopy, along with time-resolved emission studies, we verified the spectroscopic attributes of the new structures under deliberate aggregation conditions. Raman spectroscopy and quantum mechanical computations substantiated the cyclodimer's configuration. The investigation provides robust scientific endorsement for the novel compound and its structural diversity, influenced by the solvatochromic sensitivity of the DFO precursor. Our approach to monitoring aggregation processes signifies a substantial shift in synthetic research paradigms, leveraging simple chemistry to yield an innovative contribution to forensic science methodologies.</t>
  </si>
  <si>
    <t>Lewkowicz, A; Walczewska-Szewc, K; Czarnomska, M; Gruszczynska, E; Pierpaoli, M; Bogdanowicz, R; Gryczynski, Z</t>
  </si>
  <si>
    <t>Lewkowicz, Aneta; Walczewska-Szewc, Katarzyna; Czarnomska, Martyna; Gruszczynska, Emilia; Pierpaoli, Mattia; Bogdanowicz, Robert; Gryczynski, Zygmunt</t>
  </si>
  <si>
    <t>INTERNATIONAL JOURNAL OF MOLECULAR SCIENCES</t>
  </si>
  <si>
    <t>cyclodimer 1,8-diazafluoren-9-one; friction ridge analysis; absorption spectra; fluorescence spectra</t>
  </si>
  <si>
    <t>Fahrenheit Universities; University of Gdansk; Nicolaus Copernicus University; Fahrenheit Universities; Gdansk University of Technology; Texas Christian University</t>
  </si>
  <si>
    <t>10.3390/ijms25094804</t>
  </si>
  <si>
    <t>Multicomponent one-pot synthesis of 2-amino-6-(2-oxo-2H-chromen-3-yl)-4-(1,3-diphenyl-1H-pyrazol-4-yl) pyridine-3-carbonitriles and their photophysical, solvatochromic, DFT, TD-DFT studies, latent fingerprints, hydrogels and data encryption applications</t>
  </si>
  <si>
    <t>A novel series of 2-amino-6-(2-oxo-2H-chromen-3-yl)-4-(1,3-diphenyl-1H-pyrazol-4-yl)pyridine-3-carbonitriles (4i-w) were synthesised employing a simple and efficient multicomponent one-pot synthesis. Since the compounds exhibit visible fluorescence and strong solubility in organic solvents, their optical and solvatochromic properties have been thoroughly examined via UV-Vis absorption and fluorescence spectroscopy, including density functional theory (DFT) and time-dependent density functional theory (TD-DFT). An in-depth investigation of the anti-counterfeiting (AC) application of latent fingerprints (LFPs) found that the ridges had many indestructible and unique pores. To attain superior safety and efficiency, highly effective anticounterfeiting techniques have been assembled. The ability to detect sweat pores opens up novel forensic investigation possibilities. FTs (fingerprint tags) recognised LFPs that were incredibly effective, sensitive, selective, and low in toxicity. The outcomes can be used for secure encoding, personal identification, photoluminescent hydrogel, and studying LFPs on various surfaces under UV 365 nm light.</t>
  </si>
  <si>
    <t>Nadoni, VB; Radhakrushna, BR; Nagabhushana, H; Sannaikar, MS; Patil, MK; Inamdar, SR; Bheemayya, L; Kamble, RR</t>
  </si>
  <si>
    <t>Nadoni, Vishwa B.; Radhakrushna, B. R.; Nagabhushana, H.; Sannaikar, Madivalagouda S.; Patil, Mallikarjun K.; Inamdar, Sanjeev R.; Bheemayya, Lokesh; Kamble, Ravindra R.</t>
  </si>
  <si>
    <t>MATERIALS SCIENCE AND ENGINEERING B-ADVANCED FUNCTIONAL SOLID-STATE MATERIALS</t>
  </si>
  <si>
    <t>Latent fingerprints; Anti-counterfeiting; Security ink; Hydrogels; Nanomaterials</t>
  </si>
  <si>
    <t>Karnatak University; Tumkur University; Karnatak University</t>
  </si>
  <si>
    <t>10.1016/j.mseb.2023.116907</t>
  </si>
  <si>
    <t>Multifunctional BiOCl: Sm3+nanophosphors: A luminescent platform for solid-state lighting applications, optical thermometry, photocatalytic and forensic applications</t>
  </si>
  <si>
    <t>Rare-earth-activated phosphor materials have been widely used as active probes in optical materials for multidimensional applications. Here, we report a series of ultrahigh purity orange-red emitting BiOCl: x Sm 3 + (x = 0.52. 5 mol %) nanophosphors synthesized via conventional solid-state method at relatively low temperatures for various photonic and forensic applications. XRD and Rietveld refinement results confirmed the tetragonal crystal structure of the synthesized phosphor materials with space group P 4/ nmm . Fourier transform infrared (FT-IR) and Raman spectroscopy were used to perform the functional group analysis. The UV-Vis-NIR spectra were analyzed to determine the Judd-Ofelt (JO) intensity parameters ( Omega 2 , Omega 4 , Omega 6 ) and to identify the bonding structure and spontaneous emission properties of the samples. The prepared phosphors exhibit intense orange- red emission under 408 nm excitation and beyond 1 mol% doping of Sm3+ ions, the emission intensity decreases due to concentration quenching mechanism via, dipole-dipole interaction between the optically active Sm3+ ions in the phosphor sample. The synthesized BiOCl: Sm3+ nanophosphors possess low correlated color temperature (CCT), admirable high color purity (99.4 %) and outstanding internal quantum efficiency (IQE) of 95.27 %. The optical thermometry behavior of the optimized sample has been investigated in detail. Moreover, the optimized nanophosphor stains on porous and non-porous surfaces show clear ridge patterns with high sensitivity, efficiency, and minimal background hindrance for latent fingerprints and lip print detection in forensic applications and are used as security ink in anti-counterfeiting applications. Overall, the results revealed the potential prospects of BiOCl: Sm3+ nanophosphors in the field of display applications, optical thermometry, and forensic sciences.</t>
  </si>
  <si>
    <t>Solomon, AS; Jacob, RM; Shereef, A; Vasudevan, P</t>
  </si>
  <si>
    <t>Solomon, Ansu Sara; Jacob, Reshma Mariyam; Shereef, Anas; Vasudevan, Prathibha</t>
  </si>
  <si>
    <t>Phosphor; Solid state reaction; Luminescence; XRD; TEM</t>
  </si>
  <si>
    <t>University of Kerala</t>
  </si>
  <si>
    <t>10.1016/j.ceramint.2024.10.290</t>
  </si>
  <si>
    <t>Multimodal biometric identification based on overlapped fingerprints, palm prints, and finger knuckles using BM-KMA and CS-RBFNN techniques in forensic applications</t>
  </si>
  <si>
    <t>In several scenarios like forensic and civilian applications, biometric has emerged as a powerful technology for person authentication. Information extracted from different biometric traits is combined by the Multimodal Biometric (MB) solutions, hence showing a high resilience against presentation attacks. Additionally, they offer enhanced biometric performance and increased population coverage that is required for executing larger-scale recognition. By employing Brownian Motion enabled K-Means Algorithm (BM-KMA) and Cosine Swish activation-based Radial Basis Function Neural Network (RBFNN) (CS-RBFNN) methodologies, an MB authentication system centered on overlapped Fingerprints (FPs), Palm Prints (PPs), and finger knuckles (FKs) is proposed here. Primarily, from the publically available datasets, the overlapped FP images and hand images are taken. Next, to separate the PPs and FKs, the Region of Interest (ROI) is estimated for the hand image. Then, pre-processing, feature extraction, and feature reduction are carried out. From the overlapped FP, the noises are removed using BF; after that, the FP's contrast is enriched using SMF-CLAHE for improving the clarity of the minutiae structure of the ridges. Following this, normalization is performed using the Min-Max operation. Minute features are extracted by separating the overlapped FP using BM-KMA, which makes the system from avoidance of system complexity by separating the overlapping. From this, interest features are selected using KRC-PCA. Next, feature fusion is conducted. Finally, CS-RBFNN is wielded to categorize genuine biometrics from imposter ones. Via performance metrics, the proposed system is further affirmed. The outcomes exhibited that the proposed technique surpasses the other prevailing methodologies.</t>
  </si>
  <si>
    <t>Johnson, J; Chitra, R</t>
  </si>
  <si>
    <t>Johnson, Jyothi; Chitra, R.</t>
  </si>
  <si>
    <t>VISUAL COMPUTER</t>
  </si>
  <si>
    <t>Multimodal biometric recognition; Feature extraction; Forensic applications; Overlapped fingerprints; Principal component analysis (PCA); Kendall rank correlation (KRC); Contrast limited adaptive histogram equalization (CLAHE); Bilateral filter (BF)</t>
  </si>
  <si>
    <t>Karunya Institute of Technology &amp; Sciences</t>
  </si>
  <si>
    <t>10.1007/s00371-023-03023-5</t>
  </si>
  <si>
    <t>Multi-Surface Multi-Technique (MUST) Latent Fingerprint Database</t>
  </si>
  <si>
    <t>Latent fingerprint recognition involves acquisition and comparison of latent fingerprints with an exemplar gallery of fingerprints. The diversity in the type of surface leads to different procedures to recover the latent fingerprint. The appearance of latent fingerprints vary significantly due to the development techniques, leading to large intra-class variation. Due to lack of large datasets acquired using multiple mechanisms and surfaces, existing algorithms for latent fingerprint enhancement and comparison may perform poorly. In this study, we propose a Multi-Surface Multi-Technique (MUST) Latent Fingerprint Database. The database consists of more than 16,000 latent fingerprint impressions from 120 unique classes (120 fingers from 12 participants). Including corresponding exemplar fingerprints (livescan and rolled) and extended gallery, the dataset has nearly 21,000 impressions. It has latent fingerprints acquired under 35 different scenarios and additional four subsets of exemplar prints captured using live scan sensor and inked-rolled prints. With 39 different subsets, the database illustrates intra-class variations in latent fingerprints. The database has a potential usage towards building robust algorithms for latent fingerprint enhancement, segmentation, comparison, and multi-task learning. We also provide annotations for manually marked minutiae, acquisition Pixel Per Inch (PPI), and semantic segmentation masks. We also present the experimental protocol and the baseline results for the proposed dataset. The availability of the proposed database can encourage research in handling intra-class variation in latent fingerprint recognition.</t>
  </si>
  <si>
    <t>Malhotra, A; Vatsa, M; Singh, R; Morris, KB; Noore, A</t>
  </si>
  <si>
    <t>Malhotra, Aakarsh; Vatsa, Mayank; Singh, Richa; Morris, Keith B.; Noore, Afzel</t>
  </si>
  <si>
    <t>IEEE TRANSACTIONS ON INFORMATION FORENSICS AND SECURITY</t>
  </si>
  <si>
    <t>Databases; Lighting; Cameras; Lenses; Fingerprint recognition; Surface treatment; Light sources; latent fingerprints; image databases; forensic science; feature extraction</t>
  </si>
  <si>
    <t>Indraprastha Institute of Information Technology Delhi; Indian Institute of Technology System (IIT System); Indian Institute of Technology (IIT) - Jodhpur; West Virginia University; Texas A&amp;M University System; Texas A&amp;M University Kingsville</t>
  </si>
  <si>
    <t>10.1109/TIFS.2023.3280742</t>
  </si>
  <si>
    <t>Non-destructive and simultaneous development and enhancement of latent fingerprints on stainless steel based on the electrochromic effect of electrodeposited manganese oxides</t>
  </si>
  <si>
    <t>Latent fingerprints, as one of the most frequently encountered traces in crime scene investigation and also one of the largest sources of forensic evidence, can play a critical role in determining the identity of a person who may be involved in a crime. Due to the invisible characteristic of latent fingerprints, exploring efficient techniques to visualize them (especially the ones resided on metallic surfaces) while retain the biological and chemical information (e.g., touch DNA) has become a multidisciplinary research focus. Herein we reported a new and highly sensitive electrochemical interfacial strategy of simultaneously developing and enhancing latent fingerprints on stainless steel based on synchronous electrodeposition and electrochromism of manganese oxides in a neutral aqueous electrolyte. By utilizing a specially designed device for electrochemical testing and image capture, a series of electrochemical measurements, physical characterization and image analysis have been applied to evaluate the feasibility, development accuracy and enhancement efficacy of the proposed electrochemical system. The qualitative and quantitative analysis on the in situ and ex situ fingerprint images indicates that the three levels of fingerprint features can be precisely developed and effectively enhanced. Forensic DNA typing has also been performed to reveal actual impact of the proposed electrochemical system on subsequent analysis of touch DNA in fingerprint residues. The ratio of detected loci after electrochemical treatment reaches up to 98.5 %, showing non-destructive nature of this fingerprint development and enhancement technique.</t>
  </si>
  <si>
    <t>Yuan, CJ; Li, M; Wang, M; Lv, JM; Sun, YF; Lu, TY; Jia, YX; Cao, HJ; Lin, TC</t>
  </si>
  <si>
    <t>Yuan, Chuanjun; Li, Ming; Wang, Meng; Lv, Jiaming; Sun, Yifei; Lu, Tianyi; Jia, Yuxin; Cao, Haijun; Lin, Tianchun</t>
  </si>
  <si>
    <t>Electrochemical deposition; Electrochromism; Manganese oxide; Latent fingerprint; Latent fingermark; Forensic science</t>
  </si>
  <si>
    <t>10.1016/j.talanta.2024.126148</t>
  </si>
  <si>
    <t>Palmprint enhancement network (PEN) for robust identification</t>
  </si>
  <si>
    <t>Despite being reliable, palmprints have not received as much attention as other biometrics such as fingerprints, face or iris. Amount of information provided by high resolution palmprints and the fact that they have huge forensic value makes them a preferred biometric choice for large scale identification systems. In palmprints, extraction of reliable features for identification is still a challenging task especially because most of palmprints found in the real world, e.g., in crime scenes, are of poor quality. This makes palmprint enhancement a crucial pre cursor to identification. Errors during enhancement result in extraction of un-reliable features which deteriorate identification accuracy. Recent works in palmprints have focused more on matching algorithms and limited novelty has been introduced in enhancement. Enhancement techniques used on high resolution palmprints recently are either borrowed from fingerprint techniques or are built on the high-risk assumption that palm ridge pattern is stationary or smooth in a local area. Large size and abruptly changing ridge pattern of palmprints dictates the need for a more robust enhancement scheme. This paper proposes a novel deep learning based high resolution palmprint enhancement approach that is able to process large areas of palmprint without making the assumption that underlying ridge pattern is stationary. We have tested proposed enhancement approach on a renowned high resolution palmprint dataset which shows that proposed technique performs favourably in comparison to state of the art.</t>
  </si>
  <si>
    <t>Mehmood, AB; Taj, IA; Ghafoor, M</t>
  </si>
  <si>
    <t>Mehmood, Ahmed Bilal; Taj, Imtiaz A. A.; Ghafoor, Mubeen</t>
  </si>
  <si>
    <t>MULTIMEDIA TOOLS AND APPLICATIONS</t>
  </si>
  <si>
    <t>Deep learning; Convolutional neural networks; Biometrics; Palmprints</t>
  </si>
  <si>
    <t>Capital University of Science &amp; Technology; University of Lincoln</t>
  </si>
  <si>
    <t>10.1007/s11042-023-16043-z</t>
  </si>
  <si>
    <t>Particle Size-Tunable Polydopamine Nanoparticles for Optical and Electrochemical Imaging of Latent Fingerprints on Various Surfaces</t>
  </si>
  <si>
    <t>Powder dusting method is the most widely used approach due to its low cost, simplicity, minimal instrument dependence, and extensive applicability for developing latent fingerprints (LFPs). Herein, a novel optical and electrochemical dual-mode method for high-resolution LFP enhancement has been explored based on size-tunable polydopamine (PDA) nanoparticles (NPs) and scanning electrochemical microscopy (SECM). Dark PDAs rich in functional groups and negative charges can combine with the residues of LFPs on various surfaces with high sensitivity and selectivity to realize high-resolution visual fingerprint physical patterns on various porous and nonporous substrates with light color. However, optical visualization is not feasible for LFPs on dark or multicolored surfaces. Fortunately, based on the differences in electrochemical reactivity between ridges and furrows caused by the conductivity and reducibility of PDA powders, SECM can serve as a powerful supplement to optical methods to effectively overcome background color interference and distinctly display fingerprint patterns. Intriguingly, it is noteworthy that the binding amount and particle size of PDA powder significantly affected the optical and electrochemical visualization of LFPs: more powder binding amounts provided darker ridges in optical, and more surface reaction sites (larger powder binding mass at the same particle size or smaller particle size at the same mass) provided higher currents of ridges in electrochemical imaging. It demonstrates that the PDA powder as a dual-mode developer for LFPs offers a promising method for individual identification in forensics.</t>
  </si>
  <si>
    <t>Liu, L; Zhou, H; Chen, HY; Wang, ZM; Ma, RL; Du, X; Zhang, MQ</t>
  </si>
  <si>
    <t>Liu, Lu; Zhou, Hui; Chen, Hongyu; Wang, Zhiming; Ma, Rongliang; Du, Xin; Zhang, Meiqin</t>
  </si>
  <si>
    <t>ACS APPLIED MATERIALS &amp; INTERFACES</t>
  </si>
  <si>
    <t>latent fingerprints; polydopamine nanoparticles; electrochemical imaging; dual-mode imaging; scanningelectrochemical microscopy</t>
  </si>
  <si>
    <t>University of Science &amp; Technology Beijing; Ministry of Public Security (China); Institute of Forensic Science Ministry of Justice PRC</t>
  </si>
  <si>
    <t>10.1021/acsami.4c06658</t>
  </si>
  <si>
    <t>Pioneering ginger juice extract mediated synthesis of magnesium indate nanoparticles</t>
  </si>
  <si>
    <t>Magnesium indate nanoparticles were synthesized via a biomediated route using ginger extract as a reducing agent followed by calcination. The Bragg reflections confirm the formation of an orthorhombic crystal structure with space group Imma. This was in turn confirmed through Rietveld refinement. The crystallite size and other structural parameters were calculated. Agglomerated irregularly sized and irregularly shaped nanoparticles were observed. The direct band gap was found to be 3.16 eV. Photoluminescence analysis was performed with excitation at 250 nm. The photoluminescence intensity and CIE values drop in the blue region of the visible spectrum. The correlated color temperature was found to be 2748 K. Further, the powder dusting method was used to collect latent fingerprints on porous and nonporous surfaces. The synthesized magnesium indate results in well-resolved ridge patterns that can be used to identify latent fingerprints with clarity. From all these results, the present synthesized magnesium indate nanoparticles might find application in display technology as a blue nanophosphor material and for latent fingerprint detection in forensic science.</t>
  </si>
  <si>
    <t>Sasidhar, N; Vidya, YS; Manjunatha, HC; Soundar, R; Munirathnam, R; Seenappa, L; Sridhar, KN; Manjunatha, S; Krishnakanth, E</t>
  </si>
  <si>
    <t>Sasidhar, N.; Vidya, Y. S.; Manjunatha, H. C.; Soundar, R.; Munirathnam, R.; Seenappa, L.; Sridhar, K. N.; Manjunatha, S.; Krishnakanth, E.</t>
  </si>
  <si>
    <t>JOURNAL OF PHYSICS AND CHEMISTRY OF SOLIDS</t>
  </si>
  <si>
    <t>Magnesium indate; Biomediated; Luminescence; Latent fingerprint; Ginger extract</t>
  </si>
  <si>
    <t>BMS College of Engineering</t>
  </si>
  <si>
    <t>10.1016/j.jpcs.2023.111682</t>
  </si>
  <si>
    <t>Preliminary Investigation of a Potential Optical Biosensor Using the Diamond™ Nucleic Acid Dye Applied to DNA and Friction Ridge Analysis from Fingerprint Traces</t>
  </si>
  <si>
    <t>Developments in science and technology lead to an increasing use of scientific evidence in litigation. Interdisciplinary research can improve current procedures and introduce new ones for the disclosure and examination of evidence. The dactyloscopic trace is used for personal identification by matching minutiae (the minimum required may vary by country) or for extracting DNA material from the trace under investigation. The research presented in this article aims to propose the merging of two currently used personal identification methods, DNA analysis and dactyloscopic trace analysis, which are currently treated as separate forensic traces found at a crime scene. Namely, the forensic trace to be analyzed is the dactyloscopic trace containing DNA, and both sources of information needed for identification are examined as one. Promega's Diamond (TM) Nucleic Acid Dye, presented as a safe alternative to ethidium bromide, works by binding to single- and double-stranded DNA and is used to visualize the separation of material in a gel and to detect DNA in forensic samples. Spectroscopic studies as absorption and emission spectra and fluorescence microscopy observations presented in our research confirm that Diamond (TM) Nucleic Acid Dye can also be used to visualize fingerprints on non-absorbent surfaces and that combining the two methods into one can significantly increase the evidential value and contribute to the design of an innovative fast-acting optical biosensor.</t>
  </si>
  <si>
    <t>Czarnomska, M; Lewkowicz, A; Gruszczynska, E; Walczewska-Szewc, K; Gryczynski, Z; Bojarski, P; Steinborn, S</t>
  </si>
  <si>
    <t>Czarnomska, Martyna; Lewkowicz, Aneta; Gruszczynska, Emilia; Walczewska-Szewc, Katarzyna; Gryczynski, Zygmunt; Bojarski, Piotr; Steinborn, Slawomir</t>
  </si>
  <si>
    <t>BIOSENSORS-BASEL</t>
  </si>
  <si>
    <t>Diamond (TM) Nucleic Acid Dye; touch DNA; fingerprint; evidence; forensic science; identification</t>
  </si>
  <si>
    <t>Fahrenheit Universities; University of Gdansk; Nicolaus Copernicus University; Texas Christian University; Fahrenheit Universities; University of Gdansk</t>
  </si>
  <si>
    <t>10.3390/bios14110546</t>
  </si>
  <si>
    <t>Chemistry; Science &amp; Technology - Other Topics; Instruments &amp; Instrumentation</t>
  </si>
  <si>
    <t>Recent Progress of Advanced AIE Materials for Visualization of 3-Level Latent Fingerprints</t>
  </si>
  <si>
    <t>The 3-level features of Latent fingerprints (LFPs) are pivotal in linking suspects with problematic or incomplete fingerprint data, constituting one of the most robust forms of evidence. Aggregation-induced emission (AIE) materials, known for their heightened emissive properties in high aggregation states, provide a robust and powerful approach for developing techniques for 3-level details of LFPs. So far, tremendous efforts have been devoted to solving high background fluorescence interference during the 3-level LFPs visualization process. This review commences with an overview of 3-level features and summarizes the interaction and mechanism of visualizing LFPs involving AIE materials and LFPs secretions. Moreover, it encompasses strategies to enhance the contrast and brightness of 3-level LFPs images. We highlight the mechanism of AIE ' s physicochemical properties and their effects on the visualization of 3-level LFPs. Additionally, we provide insights into potential challenges and opportunities in this emerging field. This paper summarizes the recent development regarding AIE materials for 3-level LFPs visualization, focusing on the visualizing mechanism, engineering strategies, and structure-function relationship. Meanwhile, this review also investigates present challenges and the future directions of AIE materials in this booming research field. image</t>
  </si>
  <si>
    <t>Zhuang, GX; Wen, YL; Lai, XH; Lin, GS; Zhuang, ZY; Chen, FF; Yu, Y</t>
  </si>
  <si>
    <t>Zhuang, GuoXin; Wen, YongLin; Lai, XiangHui; Lin, GuoSong; Zhuang, ZanYong; Chen, Fei-Fei; Yu, Yan</t>
  </si>
  <si>
    <t>CHEMPHOTOCHEM</t>
  </si>
  <si>
    <t>Aggregation-induced emission; Latent fingerprints detection; Background interference; 3-level features; Forensic science</t>
  </si>
  <si>
    <t>Fujian Police College; Fujian Police College; Fuzhou University; Institute of Forensic Science Ministry of Justice PRC</t>
  </si>
  <si>
    <t>10.1002/cptc.202400104</t>
  </si>
  <si>
    <t>Robust fingerprint reconstruction using attention mechanism based autoencoders and multi-kernel autoencoders</t>
  </si>
  <si>
    <t>Fingerprint recognition technology is widely employed for identity verification and access control across diverse domains in which the quality of fingerprint images is critical for accurate biometric identification. However, fingerprint images can be damaged or incomplete due to various factors such as sensor limitations, environmental conditions, or physical injuries. To address this, several approaches including attention mechanism based autoencoders, multi-kernel sequential and multi-kernel stacked autoencoders, and multi-kernel ensemble autoencoders are proposed to perform reconstruction of incomplete and damaged fingerprints. Attention mechanisms play a crucial role by selectively emphasizing important regions and details, further enhancing information capture. By utilizing different autoencoder models with varying kernel sizes, local details and global context can be effectively captured, resulting in more precise restoration. The adoption of multi-kernel sequential and multi-kernel stacked autoencoders enables the extraction of increasingly abstract features, enhancing the model's ability to capture complex fingerprint characteristics. Utilizing autoencoder-based methods for the reconstruction of damaged or incomplete fingerprint images can enhance the accuracy and reliability of fingerprint identification systems leading to improved security and efficiency in real-world applications. Evaluation is conducted using image quality assessment metrics and feature-based matching is utilized to compute fingerprint matching accuracy. The multi-kernel ensemble autoencoder model produces the best reconstruction output with an average fingerprint matching accuracy of 93.81 %. The findings highlight the effectiveness of the proposed work in achieving high-quality reconstruction output and accurate fingerprint matching. The proposed work can be applied in various domains that include law enforcement, security, forensic analysis, and biometric authentication.</t>
  </si>
  <si>
    <t>Sweetlin, JD; Bhuvaneshwari, R; Bhagya, N; Dharshini, NB</t>
  </si>
  <si>
    <t>Sweetlin, J. Dhalia; Bhuvaneshwari, R.; Bhagya, N.; Dharshini, N. Bavya</t>
  </si>
  <si>
    <t>APPLIED INTELLIGENCE</t>
  </si>
  <si>
    <t>Autoencoder; Attention mechanism; Combination loss function; Fingerprint reconstruction; Matching accuracy; Multi-kernel models</t>
  </si>
  <si>
    <t>10.1007/s10489-024-05622-8</t>
  </si>
  <si>
    <t>Sexual dimorphism and topological variability in fingerprint ridge density in a north-west Indian population</t>
  </si>
  <si>
    <t>The science of fingerprints is very crucial in criminal investigation as it helps identify perpetrators or victims of a crime. Fingerprint ridge density (FPRD), which refers to the number of ridges within a specific area on the epidermal skin layer of the distal phalanges in humans, has been found to differ between males and females. This study attempts to estimate the sex from FPRD and evaluates the diversity in FPRD across several topological areas. The study involves 208 participants (120 males, 88 females) between the ages 18 to 25 years from a North-west Indian population. Fingerprints were collected, and FPRD was accessed in radial, ulnar, and proximal areas as recommended by Gutierrez-Redomero et al. (Forensic Sci Int 180(1):17-22, 2008). FPRD has been quantified using the techniques described by Acree (Forensic Sci Int 102(1):35-44, 1999). When evaluating FPRD in the lateral pocket loops and twin loops, the proximal-side core was considered. The study reveals that males have a mean fingerprint ridge density of 12.82 ridges/25 mm2 while females have 13.01 ridges/25 mm2. Females have higher fingerprint ridge density solely in the proximal area; males have higher fingerprint ridge density in both radial and ulnar areas. In conclusion, this research underscores the potential of fingerprint ridge density as a parameter for investigating population variations and individual identification. Future studies on fingerprint ridge density in India's diverse population will help establish reference ranges, allowing for sex and likely population group estimation, making it a valuable tool for preliminary examinations and exclusion criteria for sex estimation in crime scene investigations.</t>
  </si>
  <si>
    <t>Das, D; Seal, S; Pal, S; Chitara, N; Meena, R; Guleria, A; Rana, A; Verma, R; Krishan, K</t>
  </si>
  <si>
    <t>Das, Devi; Seal, Saumya; Pal, Sreeparna; Chitara, Nandini; Meena, Rakesh; Guleria, Ankita; Rana, Akansha; Verma, Ritika; Krishan, Kewal</t>
  </si>
  <si>
    <t>Dermatoglyphics; Fingerprint ridge density in humans; A north-west Indian population; Estimation of sex; Crime scene investigation</t>
  </si>
  <si>
    <t>10.1007/s00114-024-01911-x</t>
  </si>
  <si>
    <t>Showcasing water-based delivery of an amino acid targeting fingermark developer in a hydrogel</t>
  </si>
  <si>
    <t>Most recommended methods for visualising fingermarks on paper rely on chemical developers that target and react with amino acids. Traditionally, these developers are sprayed onto paper substrates in solutions of per- and polyfluoroalkyl substances (PFAS), but now those same PFAS chemicals are undergoing phaseout or phasedown, which threatens to undermine forensic capabilities. This situation provides an opportunity to pivot towards greener approaches to fingermark visualisation. The ideal methodology would be a water-based treatment, as these provide superior safety for practitioners, combined with environmental sustainability. A major hurdle to implementing a water-based fingermark developer targeting amino acids is that water, as a universal solvent, can dissolve the eccrine components in fingermarks, as well as any optical or luminescent dyes that are created, causing the ridge detail to run or dissolve. This work circumvents this problem by delivering the amino acid developer alloxan in a hydrogel, which enables sharp fingermark ridge details to be observed despite it being a water-based treatment. Alloxan dissolved in a viscous hydrogel is shown here to react with the amino acids in fingerprint residues to form the coloured dye murexide, supported by optimisation and characterisation studies.</t>
  </si>
  <si>
    <t>Fingermarks; Fingerprint Development; Hydrogel; Alloxan; Green Chemistry</t>
  </si>
  <si>
    <t>Griffith University; Griffith University; Queensland Police Service</t>
  </si>
  <si>
    <t>10.1016/j.forsciint.2024.112045</t>
  </si>
  <si>
    <t>Sol-gel derived red fluorescent nanocomposites of copper nanoclusters conjugated silica for visualizing latent fingerprints</t>
  </si>
  <si>
    <t>Phosphors with red emission have attracted increasing interests due to their high contrast and low interferences of fluorescence background which play a vital role in visualizing latent fingerprints (LFPs) in forensic science. In this work, red-emissive fluorescent nanocomposites of copper nanoclusters conjugated silica (CuNCs/silica) are prepared simply by sol-gel method in one pot for visualizing the LFPs through powder-dusting method. The CuNCs/silica exhibits the red fluorescence with an emission wavelength of 628 nm under the excitation of 292 nm and can have sufficient affinity with the LFPs ridges. The CuNCs/silica with the photoluminescence properties can precisely visualize and capture the clear patterns and the well-defined details of the LFPs ridges on the non-porous and semi-porous surfaces of different substrates (including copper foil, compact disc, tiles, stainless steel, aluminum foil, glass slide, Hong Kong currency, colored plastic packing, colored paper and leather) even with fluorescent background. The ridge details of the aged LFPs can also be clearly identified. These suggest the great potential of the CuNCs/silica as phosphors for visualizing the LFPs in criminal investigations.</t>
  </si>
  <si>
    <t>Ge, HY; Yao, X; Wang, JJ; Li, GR; Li, DW; You, N; Zhang, Y; Zhang, SQ; Wang, HG</t>
  </si>
  <si>
    <t>Ge, Hao-Yu; Yao, Xu; Wang, Jiu-Jiang; Li, Guo-Rui; Li, Da-Wu; You, Nan; Zhang, Ying; Zhang, Si-Qi; Wang, Hong-Guo</t>
  </si>
  <si>
    <t>COMPOSITES COMMUNICATIONS</t>
  </si>
  <si>
    <t>Nanocomposites; Copper nanoclusters; Silica; Latent fingerprints; Photoluminescence</t>
  </si>
  <si>
    <t>10.1016/j.coco.2024.101979</t>
  </si>
  <si>
    <t>Sol-gel synthesis of LaFeO3 perovskite oxide for distinct ridges detection of level II and III latent fingerprints</t>
  </si>
  <si>
    <t>Latent fingerprints are considered a primary source of best reference for personal identification in criminal investigations. However, poor resolution, less background hindrance, and sensitivity over fingerprint ridges are often problems in fingerprint development. To address these issues, special care is required by developing new fluorescence materials. As a result, this effort was made to synthesize lanthanum ferrite (LaFeO3) fluorescent nano perovskite oxide by the sol-gel method using glycine as fuel, to detect three (I, II, and III) levels of fingerprints. In addition, the absorption spectrum was recorded in a dispersed medium, and dual peaks at 329 and 406 nm in visible regions were obtained, followed by the photoluminescence spectra that showed a broad peak at 527 nm with chromaticity coordinates. Powder X-ray diffraction confirms the synthesized LaFeO3 orthorhombic phase with a crystallite size of 54 nm, and the morphology of LaFeO3 was found to be highly monodisperse. X-ray photoelectron spectroscopy confirmed that La has + 3 with Fe + 3 oxidation states, and Infrared spectroscopic techniques revealed all functional groups were present uniformly. The powder dusting method was applied on various porous and non-porous surfaces, revealing distinct ridges of fingerprints without background hindrance and with precise sensitivity; this proves LaFeO3 is suitable for forensic science.</t>
  </si>
  <si>
    <t>Upendranath, K; Vishwanath, RS; Ravitheja, G; Lamani, AR; Sriram, G; Oh, TH; Kurkuri, MD; Altalhi, T</t>
  </si>
  <si>
    <t>Upendranath, K.; Vishwanath, R. S.; Ravitheja, G.; Lamani, A. R.; Sriram, G.; Oh, Tae Hwan; Kurkuri, Mahaveer. D.; Altalhi, Tariq</t>
  </si>
  <si>
    <t>Perovskite oxide; Sol-gel; Optical properties; Latent fingerprints; Forensic</t>
  </si>
  <si>
    <t>Jain University; Kuvempu University; Yeungnam University; Taif University</t>
  </si>
  <si>
    <t>10.1016/j.inoche.2024.113210</t>
  </si>
  <si>
    <t>Solving the twin paradox-forensic strategies to identify the identical twins</t>
  </si>
  <si>
    <t>Identical twins are also called monozygotic twins which originate from the same zygote that possesses the same genetic make-up. To discriminate between identical monozygotic twins, short tandem repeats has not been found effective, therefore, various techniques, including next-generation sequencing (NGS), are applied. Monozygotic twins can be identified through germ line genomes, through speech using deep learning networks, and through epigenetic analysis. Fingerprint analysis has also been used to distinguish between identical twins, as human beings have unique fingerprints. Two distinct levels of fingerprint are used to distinguish between monozygotic twins based upon the differences in the minutiae points. Examination of the methylation pattern of the genome has an enormous potential to differentiate between identical twins, as the methylation of DNA occurs uniquely to each individual. This article offers an insight into the latest methods and techniques used for the differentiation between the identical twins.</t>
  </si>
  <si>
    <t>Aourangzaib, M; Chandra, M; Maham, R; Naz, A; Malathi, H; Qadeer, S; Mateen, RM; Parveen, R</t>
  </si>
  <si>
    <t>Aourangzaib, Muhammad; Chandra, Muktesh; Maham, Rabiya; Naz, Alisha; Malathi, H.; Qadeer, Saima; Mateen, Rana Muhammad; Parveen, Rukhsana</t>
  </si>
  <si>
    <t>Fingerprinting; Genome sequencing; Identical twins; Matching techniques</t>
  </si>
  <si>
    <t>University of Management &amp; Technology (UMT); Marwadi University; Jain University; University of Punjab</t>
  </si>
  <si>
    <t>10.1016/j.forsciint.2024.112205</t>
  </si>
  <si>
    <t>Spectral Filter Predictor for Progressive Latent Fingerprint Restoration</t>
  </si>
  <si>
    <t>Latent fingerprint restoration is one of the most challenging problems for fingerprint identification. According to the current next-generation identification (NGI) system fact sheet, the number of unsolved latent fingerprint cases is more than a million and is increasing daily. The current state-of-the-art algorithms utilize various deep-learning networks to restore latent fingerprints in the spatial domain. Unfortunately, these algorithms faced difficulty recovering genuine friction ridges from low-quality latent fingerprints with complex backgrounds and noise. Instead of using deep-learning models to restore latent fingerprints directly in the spatial domain, we used the deep-learning model to predict a frequency-domain filter for restoring each latent input partitioning block. We integrated this new filter predictor model within a progressive feedback framework. As a result, the proposed method can reveal genuine friction ridges from complex backgrounds, especially around very low-quality areas and singular point areas, which is crucial to the success of latent fingerprint identification. We benchmarked our proposed method against state-of-the-art methods with four public latent fingerprint datasets. In addition, we used one commercial-of-the-shelf (COTS) and another open-source fingerprint matchers in our benchmark. The experiments showed that the proposed method outperformed current state-of-the-art methods in identification accuracy. Compared to the state-of-the-art methods using deep learning in the spatial domain, the proposed method achieved an average rank-1 identification accuracy improvement of 3.75% and 3.19% of four public datasets with the COTS and open-source fingerprint matchers, respectively. Finally, the execution code was made publicly available for non-commercial purposes at https://github.com/skconan/SFP-Progressive-Feedback-Latent-Fingerprint-Restoration.</t>
  </si>
  <si>
    <t>Kriangkhajorn, S; Horapong, K; Areekul, V</t>
  </si>
  <si>
    <t>Kriangkhajorn, Supakit; Horapong, Kittipol; Areekul, Vutipong</t>
  </si>
  <si>
    <t>Fingerprint recognition; Image restoration; Friction; Frequency-domain analysis; Filtering; Image matching; Deep learning; Image forensics; Machine learning; image restoration; image enhancement; image filtering; image forensics; machine learning</t>
  </si>
  <si>
    <t>Kasetsart University</t>
  </si>
  <si>
    <t>10.1109/ACCESS.2024.3397729</t>
  </si>
  <si>
    <t>Study of Lip Conditions Associated with Lip Print Patterns: A New Perspective on Cheiloscopy</t>
  </si>
  <si>
    <t>Although almost all studies exclude lip conditions because they would affect furrow patterns, some authors maintain that they should be considered temporary or permanent disabilities, all of which require further research in this context. We present a study in which we associate lip conditions with lip print patterns to associate both morphological elements for fieldwork purposes. Fifty-seven women and 48 men aged between 19 and 38 years who resided in Temuco (Chile) were included. The lip conditions and their prints were recorded, and an analysis, comparison, evaluation, and verification protocol (ACE-V) for lip prints was applied. Of the participants, 27.4 % had healthy lips, while 71.7 % had some type of condition. Although patterns related to temporary and permanent lip conditions were recognized in the lip prints in a non-significant way, the diagnosis of healthy or altered lip status could be made significantly by a calibrated examiner. Although these conditions do not represent identifying variables without empirical studies to validate them, they can affect the quality of the evaluated lip print; therefore, they should be recognized during the analyses considering the prevalence of these conditions.</t>
  </si>
  <si>
    <t>Contreras, JO; Cáceres, PN; Kasprzak, J; Fonseca, GM</t>
  </si>
  <si>
    <t>Ortiz Contreras, Jorge; Navarro Caceres, Pablo; Kasprzak, Jerzy; Fonseca, Gabriel M.</t>
  </si>
  <si>
    <t>Cheiloscopy; Lip prints; Lip conditions; Forensic identification; Fingerprints</t>
  </si>
  <si>
    <t>Universidad de La Frontera; Universidad de La Frontera; Universidad de La Frontera; Universidad Autonoma de Chile</t>
  </si>
  <si>
    <t>Study of the fingerprints of a Spanish sample for the determination of the hand and finger</t>
  </si>
  <si>
    <t>The individuality and permanence of fingerprints make of them a very useful feature in the identification of individuals. There are now automated computer programmes that allow a quick comparison between a fingermark and a database. However, in order to assess the strength of evidence in fingerprint identification, complementary information on the frequencies of the different morphological features of the dermopapillary ridges is required. This idea is used in this work as a starting point to evaluate the frequencies of the parameters used in the determination of the hand and finger in a large sample of 2600 fingerprints taken from 134 male and 127 female Spanish population. Based on these fingerprints, the frequencies of different categories of the following parameters were obtained: type of pattern, slope of the apex ridge, subtype of two-delta pattern, ridge tracing, major angle, major ridge count, bisector, rotation of the central ridge, assimilation to loops and slant. Moreover, the results have shown that these characters are useful for the determination of the hand in whorls (two-delta pattern) and loops (one-delta pattern), but not for the determination of the finger. The most useful and classificatory parameter when determining the hand of origin of a two-delta fingerprint is the slope of the apex ridge, and for the one-delta pattern, knowing the location of the delta allows the correct estimation of the hand of a fingerprint in more than 93% of the cases. The data presented in this paper are novel and can be used by latent print examiners to improve the statistical basis of their decisions in reaching conclusions.</t>
  </si>
  <si>
    <t>Rivaldería, N; Moreno-Piedra, A; Alvarez, A; Gutiérrez-Redomero, E</t>
  </si>
  <si>
    <t>Rivalderia, Noemi; Moreno-Piedra, Ariadna; Alvarez, Ainhoa; Gutierrez-Redomero, Esperanza</t>
  </si>
  <si>
    <t>Fingerprints; Dermatoglyphics; Forensic science; Hand; Personal identification; Spanish population</t>
  </si>
  <si>
    <t>Universidad de Alcala; Universidad de Alcala</t>
  </si>
  <si>
    <t>10.1016/j.scijus.2024.01.005</t>
  </si>
  <si>
    <t>Supremacy of L-glutamic acid on cerium doped ZnS nanoparticles for enhanced structural, morphological, optical properties and their applications in antimicrobial activity with efficient detection of latent fingerprints</t>
  </si>
  <si>
    <t>The pure Zinc Sulphide (ZnS) and L-Glutamic acid capped Cerium doped Zinc Sulphide nanoparticles of different concentrations (0, 5, 10 &amp; 15 mol %) was developed via a simple chemical co-precipitation strategy. L-Glutamic acid is the a minimum hazardous, non-essential amino acid group, and its capped properties are optimal for semiconducting nanoparticles that include ZnS. It also has a considerable effect on enhancing the structural, optical, and photoluminescent properties of Ce-doped ZnS nanoparticles. The produced nanoparticles were examined using X-ray diffraction (XRD), dynamic light scattering (DLS), Field emission scanning electron microscope (FESEM), Fourier transform Infrared spectroscopy (FT-IR), Photoluminescence (PL), and UV-Vis spectrometer. The XRD pattern revealed that all of the generated nanostructures have a cubic form with diffraction planes (111), (220), and (311), and the dimensions of the crystallite ranging from 1.685 nm to 2.144 nm. Its morphological view of nanoparticles was investigated utilizing FESEM. DLS testing demonstrated that the particle sizes were less than 30 nm. The functional groups of nanoparticles have been identified using FTIR investigations. PL investigations suggested the existence of substantial emission bands. The ultraviolet-visible scrutiny exhibited an optical band gap that spans 3.12-3.77 eV. The antimicrobial activity analysis was examined by the gram-positive and gram-negative bacteria in pure ZnS, L-glutamic acid-capped ZnS, and glutamic-capped 15 mol% Ce-doped ZnS, with their inhibitory zones also verified. Finally, it was ascertained that this type of nanoparticles was highly effective to reveal the fingerprints detection purposes in forensic applications.</t>
  </si>
  <si>
    <t>Raja, P; Rajkumar, P; Gowrishankar, S; Banu, AS; Jegatheesan, P</t>
  </si>
  <si>
    <t>Raja, P.; Rajkumar, P.; Gowrishankar, S.; Banu, A. Sajitha; Jegatheesan, P.</t>
  </si>
  <si>
    <t>JOURNAL OF THE INDIAN CHEMICAL SOCIETY</t>
  </si>
  <si>
    <t>Co-precipitation method; Rare earth elements; Dynamic light scattering; L-glutamic amino acid; Field emission scanning electron microscope; Ce doped ZnS</t>
  </si>
  <si>
    <t>Bharathidasan University; Central University of Tamil Nadu; PSNA College of Engineering &amp; Technology</t>
  </si>
  <si>
    <t>10.1016/j.jics.2024.101311</t>
  </si>
  <si>
    <t>The effect of fingerprint expertise on visual short-term memory</t>
  </si>
  <si>
    <t>Expert fingerprint examiners demonstrate impressive feats of memory that may support their accuracy when making high-stakes identification decisions. Understanding the interplay between expertise and memory is therefore critical. Across two experiments, we tested fingerprint examiners and novices on their visual short-term memory for fingerprints. In Experiment 1, experts showed substantially higher memory performance compared to novices for fingerprints from their domain of expertise. In Experiment 2, we manipulated print distinctiveness and found that while both groups benefited from distinctive prints, experts still outperformed novices. This indicates that beyond stimulus qualities, expertise itself enhances short-term memory, likely through more effective organisational processing and sensitivity to meaningful patterns. Taken together, these findings shed light on the cognitive mechanisms that may explain fingerprint examiners' superior memory performance within their domain of expertise. They further suggest that training to improve memory for diverse fingerprints could practically boost examiner performance. Given the high-stakes nature of forensic identification, characterising psychological processes like memory that potentially contribute to examiner accuracy has important theoretical and practical implications.</t>
  </si>
  <si>
    <t>Corbett, BJ; Tangen, JM; Searston, RA; Thompson, MB</t>
  </si>
  <si>
    <t>Corbett, Brooklyn J.; Tangen, Jason M.; Searston, Rachel A.; Thompson, Matthew B.</t>
  </si>
  <si>
    <t>University of Queensland; Adelaide University; University of Adelaide; Murdoch University; Murdoch University</t>
  </si>
  <si>
    <t>10.1186/s41235-024-00539-9</t>
  </si>
  <si>
    <t>The importance of assessing the ghosting phenomenon in dynamic footprints when estimating stature - Forensic implications</t>
  </si>
  <si>
    <t>In cases where multiple footprints are found at a crime scene, it is unusual that all are static, and some are likely dynamic. Depending on how the footprint was made, we distinguish between dynamic and static footprints. A distinguishing feature that has only recently been associated with dynamic footprints is the fact that dynamic footprints differ from static footprints by the presence of additional markings around the back of the heel and the tops of the toe prints, the so-called ghosting phenomenon. The present study aims to analyse the ghosting phenomenon on dynamic footprints - its occurrence in relation to sex, laterality, and different areas of footprints as well as length features. Additionally, it aims to investigate the assessment of the ghosting phenomenon on dynamic footprints when estimating stature for biological profiling in the forensic field. The study sample comprised of 170 young adults aged 18 - 30 years of both biological sexes. Stature was measured and dynamic footprints were obtained where the ghosting phenomenon was analysed together with length measurements of the same footprint with and without ghosting. In the first and second toes of footprints, the ghosting phenomenon occurred most frequently in both sexes and in the sex-mixed group. Sex differences were not significant in ghosting occurrence on right and left footprints (p &gt; 0.05), except for the area of the left fifth toe (p = 0.045). All the footprints' lengths with ghosting were significantly higher (p &lt; 0.001) than those without ghosting. Statures calculated from footprint length measurements with ghosting predicted stature more accurately than statures calculated from the same footprint length measurements without ghosting. In the case of finding dynamic footprints at crime scenes, it is necessary to correctly identify and evaluate ghosting of the footprint. This comparison can be helpful in interpreting how ghosting should be taken into account when estimating a person's stature.</t>
  </si>
  <si>
    <t>Svábová, P; Hanzelyová, K; Chovancová, M; Masnicová, S; Benus, R</t>
  </si>
  <si>
    <t>Svabova, Petra; Hanzelyova, Katarina; Chovancova, Maria; Masnicova, Sona; Benus, Radoslav</t>
  </si>
  <si>
    <t>Forensics; Forensic podiatry; Ghosting phenomenon; Dynamic footprints</t>
  </si>
  <si>
    <t>Comenius University Bratislava; Comenius University Bratislava</t>
  </si>
  <si>
    <t>10.1016/j.scijus.2024.04.004</t>
  </si>
  <si>
    <t>The novel object-matching test (NOM Test): A psychometric measure of visual comparison ability</t>
  </si>
  <si>
    <t>This paper presents a new test of object-matching ability: the Novel Object-Matching Test (NOM Test). Object-matching (or visual comparison) is a complex cognitive and perceptual visual comparison task undertaken by forensic scientists - yet no openly available, standardised and psychometrically validated test of object-matching ability exists. This is in contrast to other visual comparison domains like face-matching where many tests are widely available. In this paper, we present the development and psychometric validation of the first openly available object-matching test where people view two complex artificial visual patterns side-by-side and decide if they are from the same source or different sources. We provide normative data and psychometric properties for two long-form and two short-form versions of the test, and two additional versions designed to identify high and low-performers. We also provide evidence of discriminant validity and convergent validity that demonstrates the NOM Test correlates strongly with other object-matching tasks like fingerprint-matching - but not other tasks requiring cognitive-perceptual skill (e.g., visual intelligence). The NOM Test is free for research use with acknowledgment and is available at .</t>
  </si>
  <si>
    <t>Growns, B; Towler, A; Martire, K</t>
  </si>
  <si>
    <t>Growns, Bethany; Towler, Alice; Martire, Kristy</t>
  </si>
  <si>
    <t>BEHAVIOR RESEARCH METHODS</t>
  </si>
  <si>
    <t>Object-matching; Visual comparison; Perceptual expertise; Forensics; Face-matching</t>
  </si>
  <si>
    <t>University of Canterbury; Arizona State University; Arizona State University-Tempe; University of New South Wales Sydney; University of Queensland</t>
  </si>
  <si>
    <t>10.3758/s13428-023-02069-6</t>
  </si>
  <si>
    <t>Ultra-bright green emitting Sr2MgSi2O7:Tb3+nanophosphors: unveiling multi-security applications in anti-counterfeiting, flexible films, optical thermometry and latent fingerprint visualization</t>
  </si>
  <si>
    <t>In this study, we synthesized facile green-emitting Sr2MgSi2O7:Tb3+ (1-11 mol %) nanophosphors (SMSO:Tb3+ NPs) using a solid-state reaction method. Characterization through X-ray diffraction (XRD) revealed a tetragonal crystal structure in the as-synthesized SMSO:Tb3+ NPs. Crystallographic data obtained from Rietveld refinements identified the specific sites of Tb3+ ions in the host material. Chemical and photo-luminescent properties are explored using X-ray photo-electron spectroscopy (XPS) and Photoluminescence (PL) spectroscopy, respectively. The NPs exhibited vibrant green emission at 547 nm, attributed to the Tb3+ ions' 5D4 -&gt; 7F5 transition, with a high quantum yield of 63.10 %. Optimal doping concentration is determined as 7 mol % (SMSO:7 Tb3+), overcoming concentration quenching primarily due to dipole-dipole (d-d) interaction. Impressively, SMSO:7 Tb3+ NPs demonstrated a correlated colour temperature (CCT) of 5549 K, colour purity (CP) of 91.60 %, and excellent colour stability. These phosphors are effectively applied in latent fingerprints (LFPs) development, revealing distinct ridge features useful for personal identification. Additionally, SMSO:7 Tb3+ NPs, combined with soluble PVA, are used to create a transparent anti-counterfeiting (AC) film, exhibiting intense green emission under UV 365 nm light. Notably, the film flexibility, durability, and foldability enhance its applicability in AC techniques. This study showcases SMSO:Tb3+ NPs as versatile luminous platforms with applications in flexible displays, highcolour quality lighting, fingerprint (FP) visualization, and anti-counterfeiting.</t>
  </si>
  <si>
    <t>Gagana, M; Krushna, BRR; Sharma, SC; Mohapatra, L; Varalakshmi, VS; Vini, R; Nadar, NR; Ramakrishna, G; Srikanth, C; Gowda, VCV; Manjunatha, K; Wu, SY; Nagabhushana, H</t>
  </si>
  <si>
    <t>Gagana, M.; Krushna, B. R. Radha; Sharma, S. C.; Mohapatra, Liza; Varalakshmi, V. Sureka; Vini, R.; Nadar, Nandini Robin; Ramakrishna, G.; Srikanth, C.; Gowda, V. C. Veeranna; Manjunatha, K.; Wu, Sheng Yun; Nagabhushana, H.</t>
  </si>
  <si>
    <t>Synthesis method; Luminescent materials; Forensic applications; Counterfeit prevention; Flexible screen technology; Opto-electronics</t>
  </si>
  <si>
    <t>Tumkur University; Jain University; Siksha 'O' Anusandhan University; Meenakshi Academy of Higher Education &amp; Research (MAHER); Avinashilingam University for Women; Tumkur University; National Dong Hwa University</t>
  </si>
  <si>
    <t>10.1016/j.matchemphys.2024.129162</t>
  </si>
  <si>
    <t>Unveiling intra-person fingerprint similarity via deep contrastive learning</t>
  </si>
  <si>
    <t>Fingerprint biometrics are integral to digital authentication and forensic science. However, they are based on the unproven assumption that no two fingerprints, even from different fingers of the same person, are alike. This renders them useless in scenarios where the presented fingerprints are from different fingers than those on record. Contrary to this prevailing assumption, we show above 99.99% confidence that fingerprints from different fingers of the same person share very strong similarities. Using deep twin neural networks to extract fingerprint representation vectors, we find that these similarities hold across all pairs of fingers within the same person, even when controlling for spurious factors like sensor modality. We also find evidence that ridge orientation, especially near the fingerprint center, explains a substantial part of this similarity, whereas minutiae used in traditional methods are almost nonpredictive. Our experiments suggest that, in some situations, this relationship can increase forensic investigation efficiency by almost two orders of magnitude.</t>
  </si>
  <si>
    <t>Guo, GB; Ray, A; Izydorczak, M; Goldfeder, J; Lipson, H; Xu, WY</t>
  </si>
  <si>
    <t>Guo, Gabe; Ray, Aniv; Izydorczak, Miles; Goldfeder, Judah; Lipson, Hod; Xu, Wenyao</t>
  </si>
  <si>
    <t>SCIENCE ADVANCES</t>
  </si>
  <si>
    <t>Columbia University; Tufts University; Columbia University; State University of New York (SUNY) System; University at Buffalo, SUNY</t>
  </si>
  <si>
    <t>10.1126/sciadv.adi0329</t>
  </si>
  <si>
    <t>Versatile deep red-emitting SrCeO3: Eu3+ nanopowders for display devices and advanced forensic applications</t>
  </si>
  <si>
    <t>In the present study, simple solution combustion technique was employed to prepare SrCeO3 nanopowders (NPs) doped with europium ions (Eu3+) in the presence of citric acid as fuel. Various analytical techniques were utilized to explore the detailed characterization of prepared SrCeO3:Eu3+ (1-9 mol%) nanopowders. The prepared NPs showed an orthorhombic (Pmna) structure confirmed by powder X-ray diffraction (PXRD) pattern. Field emission scanning electron microscope (FESEM) micrographs confirmed the presence of emerging needle-like structures. Furthermore, the average particle size was evaluated by using transmission electron microscopy (TEM) and it was found to be -56 nm. The diffused reflectance spectra (DRS) results indicated that the energy band gap values ranged between 3.36 and 4.00 eV with a calculated refractive index varying from 0.76 to 1.34. The Photoluminescence studies were carried out for all the prepared NPs. Among the observed peaks, four prominent emission peaks centred at 540 nm (D-5(0)-&gt; F-7(0)), 555 nm (D-5(1)-&gt; F-7(2)) 592 nm (D-5(0)-&gt; F-7(1)), and 612 nm (D-5(0)-&gt; F-7(2)) were observed under 469 nm (F-7(0)-&gt; D-5(2)) excitation wavelength with a dominating electric dipole transition D-5(0)-&gt; F-7(2), confirming with dipole-dipole transition. Further, the colour properties of the prepared NPs were studied by means of chromaticity plots. Commission International de I'Eclairage (CIE) diagram reveals the red emission of the prepared NPs with coordinates (0.63, 0.34), the calculated colour temperature (CCT) was found to be -2326 K, and average quantum efficiency was found to be -46%. The obtained fingerprint results acknowledge the detection of three levels of ridge patterns viz., central arch, ridge end (type-I), bifurcation, cross over (type-II), and sweat pores (type-III). All the obtained results recommend using prepared nanopowders in fabricating display devices as an efficient red component and in advanced forensic applications.</t>
  </si>
  <si>
    <t>Majani, SS; Basavaraj, RB; Venkatachalaiah, KN; Chandrasekhar, T; Kollur, SP</t>
  </si>
  <si>
    <t>Majani, Sanjay S.; Basavaraj, R. B.; Venkatachalaiah, K. N.; Chandrasekhar, Thalari; Kollur, Shiva Prasad</t>
  </si>
  <si>
    <t>JOURNAL OF SOLID STATE CHEMISTRY</t>
  </si>
  <si>
    <t>Combustion; FESEM; TEM; Latent fingerprint; SrCeO3:Eu3+nanopowders</t>
  </si>
  <si>
    <t>Amrita Vishwa Vidyapeetham; Amrita Vishwa Vidyapeetham Mysuru; Amrita Vishwa Vidyapeetham; Amrita Vishwa Vidyapeetham Bengaluru</t>
  </si>
  <si>
    <t>10.1016/j.jssc.2023.124360</t>
  </si>
  <si>
    <t>A Coarse-to-Fine Approach for Rectifying Distorted Latent Fingerprints From Crime Scenes</t>
  </si>
  <si>
    <t>With the widely used fingerprints to identify criminals, the influence of fingerprint deformation arouses attention in forensic science. To date, many approaches have been proposed to rectify distorted fingerprints. However, the performance in handling low-quality fingerprints extracted at a crime scene is less high quality than expected. This paper presents a combined method to rectify the latent fingerprints extracted at a crime scene. The method is a coarse-to-fine approach, combining the robustness of traditional pattern recognition and the accuracy of deep learning networks. We conducted several experiments to compare our approach with other approaches, including the nearest-neighbor search and network methods. The results show a remarkable improvement in fingerprint matching, especially in low-quality latent fingerprints. The top 25 cumulative match rate improves from 0.65 (original) to 1 (proposed method), whereas other approaches improve the result to 0.85 at best.</t>
  </si>
  <si>
    <t>Bao, Q; Wang, YG; Gao, C; Sha, LX; Lee, FF</t>
  </si>
  <si>
    <t>Bao, Qing; Wang, Ya-Gang; Gao, Chang; Sha, Liangxiao; Lee, Feifei</t>
  </si>
  <si>
    <t>Latent fingerprints; distortion rectification; coarse-to-fine method; DCNN</t>
  </si>
  <si>
    <t>University of Shanghai for Science &amp; Technology</t>
  </si>
  <si>
    <t>10.1109/ACCESS.2023.3344465</t>
  </si>
  <si>
    <t>A Minutiae Selection Algorithm (MSA) for efficient palmprint matching using Histograms of Differences (HoDs)</t>
  </si>
  <si>
    <t>Palmprints have gained enormous popularity in the biometric industry recently. Due to the large amount of information provided by the palmprints and their forensic value, many large-scale identification systems are employing high resolution palmprint-based biometric systems with minutiae as the primary identification feature. Minutiae are the palm ridge endings or bifurcations that are represented by their location and orientation, i.e., (������, ������, 0). Due to the large size of palmprints, approximately 1000 minutiae are extracted per palmprint on average. Besides the large number, another problem with the extracted minutiae is that a considerable amount is false. Besides increasing the number of minutiae matches between palmprints, these false minutiae reduce matching accuracy. In order to reduce minutiae matches and eliminate false minutia, previous studies have adopted multifaceted approaches such as associating a quality or confidence factor with each minutia, image registration, or inventing computationally efficient minutia descriptors. However, all these approaches require associating each minutia with additional parameters. In this paper, we propose a simple and intuitive histogram-based minutiae selection algorithm (MSA) using only the basic properties, i.e., (������, ������, 0) to shortlist a subset of best minutiae candidates for matching. This provides the dual benefit of: (1) a reduced number of minutiae matches between palmprints, and (2) improved matching accuracy through the elimination of false minutiae. The proposed method does not require estimating any additional parameters for minutiae and is independent of minutia encoding and matching methods used. Our results are acquired on a popular and challenging high resolution palmprint dataset and show the efficacy of the proposed algorithm through a clear improvement in matching accuracy and a significant reduction in the number of required minutiae matches between palmprints.</t>
  </si>
  <si>
    <t>Mehmood, Ahmed Bilal; Taj, Imtiaz A.; Ghafoor, Mubeen</t>
  </si>
  <si>
    <t>EXPERT SYSTEMS WITH APPLICATIONS</t>
  </si>
  <si>
    <t>Palmprints; Biometrics; Forensics</t>
  </si>
  <si>
    <t>10.1016/j.eswa.2023.120734</t>
  </si>
  <si>
    <t>Computer Science; Engineering; Operations Research &amp; Management Science</t>
  </si>
  <si>
    <t>A Neural Network-Based Partial Fingerprint Image Identification Method for Crime Scenes</t>
  </si>
  <si>
    <t>Fingerprints are the most widely used of all biological characteristics in public safety and forensic identification. However, fingerprint images extracted from the crime scene are incomplete. On the one hand, due to the lack of effective area in partial fingerprint images, the extracted features are insufficient. On the other hand, a broken ridge may lead to a large number of false feature points, which affect the accuracy of fingerprint recognition. Existing fingerprint identification methods are not ideal for partial fingerprint identification. To overcome these problems, this paper proposes an attention-based partial fingerprint identification model named APFI. Firstly, the algorithm utilizes the residual network (ResNet) for feature descriptor extraction, which generates a representation of spatial information on fingerprint expression. Secondly, the channel attention module is inserted into the proposed model to obtain more accurate fingerprint feature information from the residual block. Then, to improve the identification accuracy of partial fingerprints, the angular distance between features is used to calculate the similarity of fingerprints. Finally, the proposed model is trained and validated on a home-made partial fingerprint image dataset. Experiments on the home-made fingerprint datasets and the NIST-SD4 datasets show that the partial fingerprint identification method proposed in this paper has higher identification accuracy than other state-of-the-art methods.</t>
  </si>
  <si>
    <t>Sun, YT; Tang, YF; Chen, XJ</t>
  </si>
  <si>
    <t>Sun, Yuting; Tang, Yanfeng; Chen, Xiaojuan</t>
  </si>
  <si>
    <t>APPLIED SCIENCES-BASEL</t>
  </si>
  <si>
    <t>partial fingerprint identification; biometric identification; deep learning; features extraction</t>
  </si>
  <si>
    <t>10.3390/app13021188</t>
  </si>
  <si>
    <t>Chemistry; Engineering; Materials Science; Physics</t>
  </si>
  <si>
    <t>A new Eu3+-activated milarite-type potassium magnesium zinc silicate red-emitting phosphor for forensic applications</t>
  </si>
  <si>
    <t>A versatile solid-state technique was employed for synthesizing K2Mg3Zn2Si12O30:Eu3+ (KMZS:Eu3+) phosphors. The hexagonal structure of the as-prepared samples was validated with powder X-ray diffraction. The preferential occupancy sites of Eu3+ in KMZS host have been discussed using the bond energy model. The emission spectrum of the as-prepared KMZS:Eu3+ phosphor exhibits a dominant peak at 615 nm, corresponding to the D-5(0) -&gt; F-7(2) transition, resulting in intense red-emission under lambda(ex) = 393 nm excitation. The study of luminescence properties of KMZS:Eu3+ as a function of Eu3+ ion concentrations shows that the strongest emission intensity occurs at 13 mol% with CIE coordinates (0.6304, 0.3665) close to standard red emission (0.677, 0.333). The decline in intensity after 13 mol% of Eu3+ is due to quadrupole-quadrupole interaction among Eu3+ activators. Furthermore, Judd-Ofelt (J-O) theory was used to calculate the omega(2) and omega(4) parameters for phosphors from the emission spectra. The calculated and radiative parameters were also predicted from the emission spectrum of the optimized concentration of Eu3+ to evaluate their suitability for lasing and photonic applications. The KMZS:Eu3+ phosphor exhibits good thermal stability. The multilevel features of the latent fingerprint were observed clearly with high contrast, selectivity, and sensitivity under 254-nm UV light. The above results indicate that KMZS:Eu3+ phosphor can be a promising luminescent material in fingerprint identification and anti-counterfeiting applications.</t>
  </si>
  <si>
    <t>JOURNAL OF MATERIALS SCIENCE-MATERIALS IN ELECTRONICS</t>
  </si>
  <si>
    <t>10.1007/s10854-023-10087-5</t>
  </si>
  <si>
    <t>A novel single phase La2CaZnO5:Dy3+phosphor for potential applications in WLED's, latent fingerprint and cheiloscopy</t>
  </si>
  <si>
    <t>Due to the distinctiveness and perseverance of the friction ridges in fingerprints (FPs), latent fingerprints (LFPs) and lip prints (LPs) are two most significant types of evidence at crime scene. Therefore, it is essential in forensic science to develop a reliable method to detect LFPs and LPs. Traditional detection methods still face a number of difficulties, such as limited sensitivity, low contrast, strong background, and complex processing stages. We proposed a method for visualization of LFPs and LPs by utilizing La2CaZnO5:Dy3+ (1-5 mol %) (LCZO: Dy) phosphor using a solution combustion method. The crystal structure, phase purity, particle morphology, pho-toluminescence (PL) properties of the resulting phosphors were then characterized in detail. SEM images sug-gested that the obtained phosphors are non-uniform shapes and agglomerated to big particles. The photophysical properties of Dy3+ doped phosphors are analyzed by exploiting their photoluminescence excitation (PLE) and emission profiles. The emission profiles of all the doped samples exhibit sharp emission lines centred at similar to 481, 573, and 667 nm, which are ascribed to F-4(9/2) -&gt; H-6(15/2), F-4(9/2) -&gt; H-6(13/2), and F-4(9/2) -&gt; H-6(11/2) intra configurational transitions of Dy3+ ion, correspondingly. The optimum doping concentration of LCZO: Dy phosphor was 4 mol%, and the dominant factor of concentration quenching effect is the nearest-neighbor ions interaction. The chro-maticity coordinates of International Committee LCZO: Dy were located in the yellow color area. In addition, LCZO: 4Dy phosphor can well visualize the LFP image and LP image. The levels 1-3 features of fingerprint and groove pattern of lip print can be easily recognised with high resolution and contrast. The experimental results showed La2CaZnO5:Dy3+ can be well applied to advanced forensic investigation.</t>
  </si>
  <si>
    <t>Girisha, HR; Krushna, BRR; Prasad, BD; Sharma, SC; Srikanth, C; Kumar, JBP; Nagabhushana, H</t>
  </si>
  <si>
    <t>Girisha, H. R.; Krushna, B. R. Radha; Prasad, B. Daruka; Sharma, S. C.; Srikanth, Chivukula; Kumar, J. B. Prasanna; Nagabhushana, H.</t>
  </si>
  <si>
    <t>Phosphor; Latent fingerprints; Lip print detection; Photoluminescence</t>
  </si>
  <si>
    <t>Tumkur University; Visvesvaraya Technological University; Jain University; Indian Institute of Technology System (IIT System); Indian Institute of Technology (IIT) - Guwahati</t>
  </si>
  <si>
    <t>10.1016/j.jlumin.2022.119539</t>
  </si>
  <si>
    <t>An evaluation of two adhesive media for the recovery of DNA from latent fingermarks: A preliminary study</t>
  </si>
  <si>
    <t>Dual recovery of forensic evidence is beneficial for crime scene and evidence processing as it can potentially double the evidential value of a single source, even more so in instances of DNA fingermarks. The use of adhesive liftering media has shown comparable results to swabbing when dealing with trace DNA recovery. Gelatine lifters have displayed the potential to recover DNA from latent fingermarks with minimal altera-tion to friction ridge detail post application, yet their ability to recover DNA has not fully been explored. The aim of this research was to compare the use of gelatine lifters with more readily available masking tape in their ability to recover cellular material from latent fingermarks. Natural (n = 120) and sebaceous (n = 120) fingermarks were deposited and aged in time frames from fresh, 1-day, 2-day, 1-week, 2-weeks, and 1 month. DiamondTM Nucleic Acid Dye was used as a visualisation method for any DNA containing cellular material. Images of the fingermarks pre and post lifting, and on the lifting media were imaged using the DSC (R) 5 system. The media's ability to recover cellular material was assessed using fluorescent particle analysis by the employment of the free software ImageJ. Fluorescent particles could be observed on the lifting media post lifting with the use of DiamondTM Dye. Time was not seen to influence the variation in the number of fluorescent particles observed. The use of gelatine lifters was found to have a higher amount of recovered DNA containing cellular material than masking tape. Visualisation of particles on masking tape were inhibited by its porosity and absorption of the dye. Some fingermark detail could be observed in the gelatine lifters. The DSC (R) 5 system was suitable for imaging fingermarks stained with DiamondTM Dye. (c) 2023 The Authors. Published by Elsevier B.V. This is an open access article under the CC BY-NC-ND license (http://creativecommons.org/licenses/by-nc-nd/4.0/).</t>
  </si>
  <si>
    <t>Kwok, R; Parsons, R; Fieldhouse, S; Walton-Williams, L</t>
  </si>
  <si>
    <t>Kwok, Ross; Parsons, Robin; Fieldhouse, Sarah; Walton-Williams, Laura</t>
  </si>
  <si>
    <t>Gelatine lifters; Fingermarks; DNA; Recovery; ImageJ; DiamondTM nucleic acid dye</t>
  </si>
  <si>
    <t>Staffordshire University</t>
  </si>
  <si>
    <t>10.1016/j.forsciint.2023.111574</t>
  </si>
  <si>
    <t>Application of palmar digital intertriradial distances for sex classification from palmprints: a preliminary study</t>
  </si>
  <si>
    <t>Previous studies have shown that palmprints can be employed to reveal the sex of the print donor when direct identification is not possible. However, most of the methods require that the entire print is preserved, thus restricting the usage of the partial and lower-quality prints found at the scene. This research aimed to examine if the distances between digital triradii on the palm exhibit sexual dimorphism and to develop sex classification models for the Croatian population. The study sample comprised 119 left palmprints (66 males and 53 females) and 134 right palmprints (73 males and 61 females) on which we took eight measurements based on the distance between digital triradii. We examined the sexual dimorphism of variables using an independent samples t-test and developed logistic regression models for sex classification. All variables showed statistically significant sexual dimorphism (P &lt; 0.001). Univariate models achieved sexing accuracy 64%-85%, while the accuracy of the multivariate models ranged from 81% to 87%. The research demonstrated that measurements of the interdigital palmar area could be used for estimating sex from palmprints in the Croatian population. Therefore, they can be employed in investigations to reveal the sex of the perpetrator and reduce the list of potential suspects.</t>
  </si>
  <si>
    <t>Jerkovic, I; Ljubic, T; Bardic, L; Kolic, A; Andelinovic, S</t>
  </si>
  <si>
    <t>Jerkovic, Ivan; Ljubic, Toni; Bardic, Lucija; Kolic, Andrea; Andelinovic, Simun</t>
  </si>
  <si>
    <t>forensic science; fingerprints; palmprints; triradius; sex estimation</t>
  </si>
  <si>
    <t>University of Split; University of Split; University of Split</t>
  </si>
  <si>
    <t>10.1080/00450618.2021.1882573</t>
  </si>
  <si>
    <t>Applications for data security and latent fingerprint visualization using blue-emitting surface-modified LZO:Ce3+nanophosphor</t>
  </si>
  <si>
    <t>The development of technology related to forensic is still beneficial and requires for continued research and the implementation of evaluation procedures. In this context, the current work focuses on the production of blue light emitting La2Zr2O7 nanophosphors (LZO) (NPs) doped with Ce3+ ions and surface modified with oleyl amine (OA) are employed for data security and latent fingerprint imaging applications. The formation of the pure pyrochlore phase is confirmed from powder X-ray diffraction (PXRD). The structural analysis is performed from Rietveld refinement . Scanning electron microscope (SEM) and transmission electron microscopy are used to study the surface morphology and crystallite size estimation respectively. Photoluminescence (PL) emission spectra exhibit all the characteristic emission peaks of Ce3+ ions. The surface modified NPs by OA exhibited 2-fold enhancement in the emission intensity as compared to unmodified NPs, which is due to effective intra-molecular energy transfers from coordinated ligands to the activated Ce3+ ions, called the antenna effect. The most trustworthy proof of a person's identity can be found in the ridge characteristics revealed by the observed latent fingerprints employing surface modified nanophosphor. The chemical bonding between the nanophosphor and chemical components contained in the fingerprints, which enables the majority of authenticated sweat pores, further confirmed by high resolution photographs of formed latent fingerprints. The NPs which have OA grafted onto them can be made into security ink that can be used to create hidden inscriptions with a basic brush technique as well as screen print and decoded under 283 nm light illumination. The features of the NPs, which is a real-time option for latent fingerprint formation and anti-counterfeiting technologies are significantly improved by the surface modification technique .</t>
  </si>
  <si>
    <t>Lavanya, DR; Malleshappa, J; Krushna, BRR; Subramanian, B; Prasad, BD; Nagabhushana, H</t>
  </si>
  <si>
    <t>Lavanya, D. R.; Malleshappa, J.; Krushna, B. R. Radha; Subramanian, Balanehru; Prasad, B. Daruka; Nagabhushana, H.</t>
  </si>
  <si>
    <t>Luminescence; LZO; Ce; Phosphors; Anti-counterfeiting; Latent fingerprint</t>
  </si>
  <si>
    <t>10.1016/j.jlumin.2022.119587</t>
  </si>
  <si>
    <t>Assessment of the Relation Between Craniofacial Tissue Profile-Morphology and Dermatoglyphics</t>
  </si>
  <si>
    <t>This study aims to evaluate the relationship between the convexity angle of facial tissue and fingerprint types by analyzing the connection between dermatoglyphic prints and facial structure. A total of 65 adults (24 females, 41 males) participated in the study. Each participant's fingerprint was analyzed using conventional methods of observation upon the index finger of the dominant hand. Fingerprints were classified into 3 fundamental types: arch, whorl, or loop. Craniofacial profiling was performed with measurements of hard tissue (Gl'-A-Pg') and soft tissue facial convexity (Gl-Sn-Pg) and total facial convexity (Gl-Prn-Pg) angles between 3 anthropological points determined on the lateral direct radiographs of the participants. Soft tissue convexity facial angle (Gl-Sn-Pg) values were found to be an average of 166.83 degrees in females and an average of 162.05 degrees in males. (Gl-Prn-Pg) values were found to be an average of 138.54 degrees in females and 135.27 degrees in males. The soft tissue profile of males showed a significantly convex structure compared with females. Also, the whorl type of fingerprint was found to be dominant in both sexes. There is no statistically significant difference in terms of soft tissue profile convexity in individuals belonging to the 3 different fingerprint groups. No statistically significant difference in soft tissue profile angular values between right-hand thumb and index fingerprint type groups were found among and between sexes. However, a comprehensive analysis of the relationships between the nose, lips, mouth, ear, and eyes and fingerprints of the same person may prove to be beneficial.</t>
  </si>
  <si>
    <t>Ortug, G; Iseri, H</t>
  </si>
  <si>
    <t>Ortug, Gursel; Iseri, Haluk</t>
  </si>
  <si>
    <t>JOURNAL OF CRANIOFACIAL SURGERY</t>
  </si>
  <si>
    <t>craniofacial profile; fingerprint analysis; forensic identification; radiograph</t>
  </si>
  <si>
    <t>Bahcesehir University; Istanbul Yeni Yuzyil University; Bahcesehir University</t>
  </si>
  <si>
    <t>10.1097/SCS.0000000000008850</t>
  </si>
  <si>
    <t>Surgery</t>
  </si>
  <si>
    <t>Barium Lanthanum Oxide Nanosheets in Photocatalytic and Forensic Applications: One-Pot Synthesis and Characterization</t>
  </si>
  <si>
    <t>The present work elucidates the fabrication of Barium Lanthanum Oxide nanosheets (BaLa2O4 NSs) via a simple one-pot precipitation method. The acquired results show an orthorhombic crystal system with an average crystallite size of 27 nm. The morphological studies revealed irregular-shaped sheets stacked together in a layered structure, with the confirmation of the precursor elements. The diffused reflectance studies revealed a strong absorption between 200 nm and 350 nm, from which the band-gap energy was evaluated to be 4.03 eV. Furthermore, the fluorescence spectrum was recorded for the prepared samples; the excitation spectrum shows a strong peak at 397 nm, attributed to the F-4(7/2)-&gt;(4)G(11/2) transition, while the emission shows two prominent peaks at 420 nm ((4)G(7/2)-&gt; F-4(7/2)) and 440 nm ((4)G(5/2)-&gt; F-4(7/2)). The acquired emission results were utilized to confirm the color emission using a chromaticity plot, which found the coordinates to be at (0.1529 0.1040), and the calculated temperature was 3171 K. The as-prepared nanosheets were utilized in detecting latent fingerprints (LFPs) on various non-porous surfaces. The powder-dusting method was used to develop latent fingerprints on various non-porous surfaces, which resulted in detecting all the three ridge patterns. Furthermore, the as-synthesized nanosheets were used to degrade methyl red (MR) dye, the results of which show more than 60% degradation at the 70th minute. It was also found that there was no further degradation after 70 min. All the acquired results suggest the clear potential of the prepared BaLa2O4 NSs for use in advanced forensic and photocatalytic applications.</t>
  </si>
  <si>
    <t>Majani, SS; Meghana; Sowmyashree, SH; Sowjanyashree, J; Umesh, S; Shivamallu, C; Iqbal, M; Amachawadi, RG; Venkatachalaiah, KN; Kollur, SP</t>
  </si>
  <si>
    <t>Majani, Sanjay S.; Meghana; Sowmyashree, S. H.; Sowjanyashree, J.; Umesh, Sahaja; Shivamallu, Chandan; Iqbal, Muzaffar; Amachawadi, Raghavendra G.; Venkatachalaiah, K. N.; Kollur, Shiva Prasad</t>
  </si>
  <si>
    <t>MOLECULES</t>
  </si>
  <si>
    <t>BaLa2O4 nanomaterials; precipitation method; latent fingerprint detection; dye degradation</t>
  </si>
  <si>
    <t>Amrita Vishwa Vidyapeetham; Amrita Vishwa Vidyapeetham Mysuru; JSS Academy of Higher Education &amp; Research; King Saud University; Kansas State University; Amrita Vishwa Vidyapeetham; Amrita Vishwa Vidyapeetham Bengaluru</t>
  </si>
  <si>
    <t>10.3390/molecules28207228</t>
  </si>
  <si>
    <t>BiOCl: Dy3+/Ba2+nanophosphors: Synthesis, luminescence characteristics and applications in latent fingerprint detection and cheiloscopy</t>
  </si>
  <si>
    <t>Here, we systematically investigate the structural and luminescent behaviour of Ba2+ co-doped BiOCl:Dy3+ nanophosphors synthesized by a cost-effective solid-state reaction method. The effect of Barium concentration on the structural and optical properties of Dy3+ doped BiOCl phosphors was examined in detail. The X-ray Diffraction (XRD) patterns and Rietveld refinement revealed that the as-prepared phosphors had a tetragonal crystal structure with the space group P4/nmm. X-ray Photon Spectroscopy (XPS), Fourier Transform Infrared Spectroscopy (FTIR), and Raman analysis unveiled the elemental composition and vibrational modes of the prepared sample and it directly confirms the incorporation of Dy3+ and Ba2+ ions into the BiOCl lattice. The effect of Ba2+ co-doping on photoluminescence of optimized BiOCl:2%Dy3+ was studied and, observed a remarkable enhancement in the emission intensity. The decay time obtained in microseconds implied the fastswitching response of the nanophosphors. The prepared nanophosphors at optimum concentration were used for the development and visualization of latent fingerprints (LFPs) and Cheiloscopy for individual identification in forensic science. Our results reveal that the synthesized nanophosphors have potential applications in the field of color displays and may act as a valuable tool for law enforcement.</t>
  </si>
  <si>
    <t>Solomon, AS; Vasudevan, P</t>
  </si>
  <si>
    <t>Solomon, Ansu Sara; Vasudevan, Prathibha</t>
  </si>
  <si>
    <t>Phosphors; Luminescence; XRD; XPS; Fingerprint</t>
  </si>
  <si>
    <t>10.1016/j.jphotochem.2023.114767</t>
  </si>
  <si>
    <t>Coordination effect enhanced visualization of latent fingerprint with Eu (TTA)3phen-SiO2 microspheres</t>
  </si>
  <si>
    <t>Latent fingerprint (LFP) powders are crucial in the detection of LFPs in forensic science. However, it is often plagued by poor image resolution and low contrast. Herein, enhanced LFP fluorescence (FL) visualizations are achieved by doping Eu(III) coordination compound Eu(TTA)3phen directly into SiO2 microspheres instead of Eu (III) ions. Using the synthesized Eu(TTA)3phen-SiO2 microspheres, the fine characteristic structure of LFP can be seen and recognized under 365 nm irradiation, up to Level 3. However, the Eu3+-SiO2 microspheres were difficult to recognize the Level 2,3 fingerprint structure. The difference between the ridge and furrow gray values of Eu(TTA)3phen-SiO2 microspheres is 2.1 times that of Eu3+-SiO2 microspheres. The coordination effect increased the asymmetry around Eu(III) ions, resulting in the ultrasensitive 5D0 -&gt; 7F2 transition, thus increasing the FL intensity, and the uniform doping of the Eu(III) coordination compound into SiO2 also reduced the surface FL quenching due to shielding from oxygen. Under this dual effect, the LFP performance of Eu(TTA)3phen-SiO2 microspheres has been significantly improved. We believe that this novel and easy LFP visualization method is a promising routine in specific target detection including criminal investigation, customhouse check-in, and drug control.</t>
  </si>
  <si>
    <t>Zhang, K; Zhu, MJ; Zhou, YW; Liu, X; Chen, F; Zhou, YY; Li, WF; Liu, S; Jiang, Y; Liu, SQ</t>
  </si>
  <si>
    <t>Zhang, Kang; Zhu, Meng-Jiao; Zhou, Yi-Wen; Liu, Xiao; Chen, Feng; Zhou, Yu-Yang; Li, Wan-Fei; Liu, Sheng; Jiang, Yun; Liu, Shou-Qing</t>
  </si>
  <si>
    <t>Suzhou University of Science &amp; Technology; Institute of Forensic Science Ministry of Justice PRC; Soochow University - China; Suzhou University of Science &amp; Technology</t>
  </si>
  <si>
    <t>10.1016/j.aca.2023.341774</t>
  </si>
  <si>
    <t>Designing vivid green Sr9Al6O18:Er3+phosphor for information encryption and nUV excitable cool-white LED applications</t>
  </si>
  <si>
    <t>Advanced forensic applications and optoelectronics both heavily rely on rare earth (RE) element activated lu-minous phosphor materials. We have used a single-phase green-emitting Sr9Al6O18:Er3+ (1-11 mol%) (SAO:Er) nanophosphor to detect latent fingerprints (LFPs) and white light-emitting diodes (w-LEDs). The X-ray diffraction and Rietveld refinement were used to examine crystallographic data. The phosphors showed vivid-green lumi-nescence when stimulated by 378 nm, a near ultraviolet (nUV). The concentration of Er3+ ions is observed to affect the photoluminescence emission (PLE) intensity, reaching its highest value for 5 mol% doping. The optimized phosphor is used in latent finger print (LFP), lip print (LP) and anti-counterfeiting (AC) applications. Under 378 nm excitation, multilevel features of the phosphor-attached LFPs could be clearly identified. The high colour contrast between the ridge and valley lines made for an excellent observation. We have developed simple brush and screen-printing methods for creating a variety of patterns using our custom anti-counterfeit security ink. In addition to this, the obtained AC tags exhibit high resolution and long-term durability. These charac-teristics clearly demonstrated that the current phosphor is an excellent luminescent material for data storage applications.</t>
  </si>
  <si>
    <t>Swathi, BN; Krushna, BRR; Hariprasad, SA; Srikanth, C; Subramanian, B; Prasad, BD; Nagabhushana, H</t>
  </si>
  <si>
    <t>Swathi, B. N.; Krushna, B. R. Radha; Hariprasad, S. A.; Srikanth, C.; Subramanian, Balanehru; Prasad, B. Daruka; Nagabhushana, H.</t>
  </si>
  <si>
    <t>Nanophosphor; Photoluminescence; Latent fingerprint; Cheiloscopy; Anti-counterfeiting</t>
  </si>
  <si>
    <t>Tumkur University; Jain University; Visvesvaraya Technological University</t>
  </si>
  <si>
    <t>10.1016/j.jlumin.2022.119618</t>
  </si>
  <si>
    <t>Desired highly efficient Eu3+activated GdCaAl3O7 orange-red emanating nanophosphors for UV excitable forensic and advanced information encryption and decryption applications</t>
  </si>
  <si>
    <t>In the present work, orange-red emitting Eu3+ (1-8 mol %) doped GdCaAl3O7 nanophosphors are prepared by a simple solution combustion route. X-ray diffraction studies reveal that the prepared phosphors are in the tetragonal phase without any additional impurity peaks. Morphological studies clearly show the irregularly shaped network-type structures of the phosphors. Under UV light excitation (-393 nm), photoluminescence (PL) emission peaks are recorded at-578, 590, 617, 651, and 701 nm, which correspond to the 5D0 &amp; RARR;7F0, 1, 2, 3, 4 transitions of Eu3+ ions, respectively. The photometric properties of the prepared nanophosphors reveal color tuning from the orange-red region to the pure red region with a color purity of-88.14 %. The optimized GdCaAl3O7:Eu3+ (3 mol %) nanophosphor is evaluated from an application perspective by developing latent fingerprints and lip prints. The visualized latent fingerprints under-254 and 375 nm excitations undoubtedly reveal levels I-III ridge features on various surfaces. The developed lip prints can discriminate the Suzuki's and Tsuchihashi's categories. The information encryption and decryption capabilities of the nanophosphor on various surfaces were investigated by following screen printing technology, dip-pen and brush mode. The printed patterns revealed sharp, high resolution, uniform ink distribution under-254 nm UV excitation and invisible upon normal light. The overall results revealed that prepared GdCaAl3O7:Eu3+ (1-8 mol %) NPs exhibit excellent structural stability and intensive PL emission endorsing its applicability wide scope of areas.</t>
  </si>
  <si>
    <t>Krushna, BRR; Rajashekharaiah, AS; Darshan, GP; Premkumar, HB; Sharma, SC; Komahal, FF; Kumar, VRH; Nagabhushana, H</t>
  </si>
  <si>
    <t>Krushna, B. R. Radha; Rajashekharaiah, A. S.; Darshan, G. P.; Premkumar, H. B.; Sharma, S. C.; Komahal, F. Femila; Kumar, V. R. Hemanth; Nagabhushana, H.</t>
  </si>
  <si>
    <t>Nanophosphors; Latent fingerprints; Security ink; Lip prints; Photometric properties</t>
  </si>
  <si>
    <t>Tumkur University; M. S. Ramaiah University of Applied Sciences; Jain University; Mahatma Gandhi Medical College &amp; Research Institute</t>
  </si>
  <si>
    <t>10.1016/j.jphotochem.2023.114880</t>
  </si>
  <si>
    <t>Development of graphitic-N-based carbon dots using solid-state synthesis for fingerprinting, LEDs, and anticounterfeiting</t>
  </si>
  <si>
    <t>Red-color emitting carbon dots (CDs) are of tremendous interest in the field of materials discipline owing to their promising applications in the domains of forensic applications, lighting, fingerprinting, imaging, sensing, etc. However, the unavailability of mass production of red-emitting CDs restricts their potential uses. As a result, we used a solid-state approach for producing red-color emitting CDs. The benefits of synthesized CDs include large-scale manufacturing, red-color fluorescence in the aggregated state, and afterglow emission. Surprisingly, the developed CDs showed phosphorescence without aggregating any matrix. The fluorescence and phosphorescence emissions were observed at 574 and 585 nm, respectively. The presence of graphitic-N is responsible for red-color emission; simultaneously, it seems that nitrogen helps in extending the sp2-conjugation. Mutually, the C00000000000000000000000000000000111111110000000011111111000000000000000000000000N bond and strong &amp; pi;-&amp; pi; interactions in the aggregated form are responsible for stabilizing the excited triplet state. The carbon dot powder displayed unchanging phosphorescence with a lifespan of 43.71 ms. Further, the produced CDs have been used in anticounterfeiting, latent fingerprint detection, and in solid-state lighting. It is worth noticing that synthesized carbon dots detect even the third level of fingerprint patterning. In lighting, the obtained CIE coordinate is (0.40, 0.37) with a CRI of 98. This study describes the solid-state synthesis of carbon quantum dots having graphitic-N for red emissive properties. The developed carbon dots are used in fingerprinting, LEDs, and anticounterfeiting.</t>
  </si>
  <si>
    <t>Kumar, A; Kumari, R; Negi, K; Sahu, SK</t>
  </si>
  <si>
    <t>Kumar, Ashok; Kumari, Rinki; Negi, Kanchan; Sahu, Sumanta Kumar</t>
  </si>
  <si>
    <t>Indian Institute of Technology System (IIT System); Indian Institute of Technology (Indian School of Mines) Dhanbad</t>
  </si>
  <si>
    <t>10.1039/d3nj03060a</t>
  </si>
  <si>
    <t>Development of latent fingerprints by degradable highly-adhering powder--a long-term strategy for the fading of fingerprint residues</t>
  </si>
  <si>
    <t>The development of highly efficient and harmless reagent for visualization of latent fingerprints (LFPs) on variety substrates is of great importance for criminal investigations. Herein, a kind of green and cost-effective fingerprint development powder (polydopamine nanospheres, PDA NSs) is facilely synthesized via selfpolymerization of dopamine under mild condition. Due to the abundant functional groups (catechol and amine), PDA-based powder can firmly adhere to the fingerprint residues via supermolecule interactions on various substrates (permeable or not) rapidly. The apparent LFPs from male or female were successfully obtained and analyzed. The fingerprint images exhibited clear first level (fingerprint patterns) and second level (detail features) fingerprint information on the challenging substrates (colored lid, cambered cup, paper, wood, and leather). Even fingerprint aged for more than 90 days on the non-permeable substrate surface can be recognized obviously with extremely lower detection limit. In addition, the gray value analysis further verified the advantage of PDA-based fingerprint development with good contrast, resolution and selectivity. Moreover, the excellent properties of the novel PDA NSs powder endow it highly competitiveness to the commercial low hazard black magnetic powder, which may be expected to make it become an attractive nanomaterial in crime scenes and forensic investigations.</t>
  </si>
  <si>
    <t>Li, YL; Hu, XY; Yao, HF; Ye, Y; Zhou, J</t>
  </si>
  <si>
    <t>Li, Yaling; Hu, Xiangyang; Yao, Huifang; Ye, Yong; Zhou, Ji</t>
  </si>
  <si>
    <t>Latent fingerprints; Polydopamine nanospheres; Supermolecule interaction; Gray value; Criminal investigation</t>
  </si>
  <si>
    <t>Zhongnan University of Economics &amp; Law; Hubei University of Police; Hubei University; Zhongnan University of Economics &amp; Law</t>
  </si>
  <si>
    <t>10.1016/j.dyepig.2023.111597</t>
  </si>
  <si>
    <t>Development, detection and decipherment of obfuscated fingerprints in humans: Implications for forensic casework</t>
  </si>
  <si>
    <t>Fingerprints have been widely used and accepted as an effective method of human identification. This biometric tool aids in criminal investigations for personal identity for over a century. Whilst the Automatic Fingerprint Identification System (AFIS) has bolstered security efforts, it has also opened doors to potential scams, affecting both civilian and law enforcement operations. Despite extensive research on fingerprint authentication issues, very little attention has been given to addressing the problem of fingerprint alteration or obfuscation. Fraudsters, with the guidance of experts, have developed new techniques to obscure their fingerprints intentionally. Fingerprint obfuscation is the deliberate alteration of fingerprint patterns with the aim of concealing their true identity, raising concerns amongst security and investigative organizations. The objective of the current communication is to highlight the numerous techniques used for obfuscation, forgery and alteration of fingerprints in humans. It further accentuates the need for identification and interpretation of these altered fingerprints and recommends notifying law enforcement agencies of potential threats.</t>
  </si>
  <si>
    <t>Kaur, T; Chitara, N; Guleria, A; Meena, R; Siwan, D; Rani, D; Kaur, K; Sharma, V; Kanchan, T; Krishan, K</t>
  </si>
  <si>
    <t>Kaur, Tej; Chitara, Nandini; Guleria, Ankita; Meena, Rakesh; Siwan, Damini; Rani, Deepika; Kaur, Kawaljit; Sharma, Vishal; Kanchan, Tanuj; Krishan, Kewal</t>
  </si>
  <si>
    <t>Human fingerprints; Obfuscation; Forgery; Alteration; Forensic identification</t>
  </si>
  <si>
    <t>Panjab University; Panjab University; All India Institute of Medical Sciences (AIIMS) Jodhpur</t>
  </si>
  <si>
    <t>10.1007/s00114-023-01886-1</t>
  </si>
  <si>
    <t>Differentiating individuals through the chemical composition of their fingermarks</t>
  </si>
  <si>
    <t>Fingermark patterns are one of the oldest means of biometric identification. During this last decade, the molecules that constitute the fingermark residue have gained interest among the forensic research com-munity to gain additional intelligence regarding its donor profile including its gender, age, lifestyle or even its pathological state. In this work, the molecular composition of fingermarks have been studied to monitor the variability between donors and to explore its capacity to differentiate individuals using supervised multi-class classification models. Over one year, fingermarks from thirteen donors have been analysed by Matrix-Assisted Laser Desorption/Ionisation Mass Spectrometry Imaging (n = 716) and mined by different machine learning approaches. We demonstrate the potential of the fingermark chemical composition to help differentiating individuals with an accuracy between 80% and 96% depending on the period of sample collection for each donor and size of the pool of donors. It would be premature at this stage to transpose the results of this research to real cases, however the conclusions of this study can provide a better under-standing of the variations of the chemical composition of the fingermark residue in between individuals over long periods and help clarifying the notion of donorship.(c) 2023 The Authors. Published by Elsevier B.V. This is an open access article under the CC BY license (http:// creativecommons.org/licenses/by/4.0/).</t>
  </si>
  <si>
    <t>Gorka, M; Thomas, A; Bécue, A</t>
  </si>
  <si>
    <t>Gorka, Marie; Thomas, Aurelien; Becue, Andy</t>
  </si>
  <si>
    <t>Forensic science; Fingermark residue; Mass spectrometry; MALDI</t>
  </si>
  <si>
    <t>University of Lausanne</t>
  </si>
  <si>
    <t>10.1016/j.forsciint.2023.111645</t>
  </si>
  <si>
    <t>Dimethylaminochalcones with silicon dioxide and zinc oxide as latent fingermark developer powder</t>
  </si>
  <si>
    <t>The aim of this study was to obtain a novel composite of dymethylaminochalcone/silicon dioxide/zinc oxide for application in forensic science as a fingermark developer. Three ketone-based reagents were investigated for the synthesis of the dimethylaminobenzaldehyde-derived chalcones. Among the studied samples, the one composed of acetylthiophene chalcone/SiO2/ZnO exhibitted the most promising results for latent fingermark imaging with minimal background smearing, revealing all ridge details on different substrates. These composites represent an interesting alternative for such application being technological and reproducible.</t>
  </si>
  <si>
    <t>da Rosa, BN; Maron, GK; Lopes, BV; Rocha, ACS; Gatti, FD; Machado, JOA; Barichello, JM; Mariotti, KD; Trossini, GHG; Carreno, NLV; Pereira, CM</t>
  </si>
  <si>
    <t>da Rosa, Bruno Nunes; Maron, Guilherme Kurz; Lopes, Bruno Vasconcellos; Rocha, Ana Carolina Silva; Gatti, Fernando de Moura; Machado, Joao Otavio Anhaia; Barichello, Jose Mario; Mariotti, Kristiane de Cassia; Trossini, Gustavo Henrique Goulart; Carreno, Neftali Lenin Villarreal; Pereira, Claudio Martin</t>
  </si>
  <si>
    <t>Fingermark; Forensic science; Zinc oxide; Silica; Chalcone; Dusting powder</t>
  </si>
  <si>
    <t>Universidade Federal de Pelotas; Universidade Federal de Pelotas; Universidade Federal de Pelotas; Universidade Federal de Pelotas; Universidade de Sao Paulo</t>
  </si>
  <si>
    <t>10.1016/j.matchemphys.2022.127033</t>
  </si>
  <si>
    <t>Direct pore-based identifiication for fiingerprint matching process</t>
  </si>
  <si>
    <t>Fingerprints are one of the most important scientific proof instruments in solving forensic cases. Identification in fingerprints consists of three levels based on the flow direction of the papillary lines at the first level, the minutiae points at the second level, and the pores at the third level. The inadequacy of existing imaging systems in detecting fingerprints and the lack of pore details at the desired level limit the widespread use of third-level identification. The fact that fingerprints with images based on pores in the unsolved database are not subjected to any evaluation criteria and remain in the database reveals the importance of the study to be carried out. In this study, different from classical fingerprint identification methods, a direct pore-based identification system for fingerprint matching is proposed with the dataset created by using the Docucenter Nirvis device and Projectina Image Acquisition-7000 software as a hyperspectral imaging system where pores were visualized more clearly. Although difficult from an operational perspective, the pores in the 800 fingerprints in the database were manually marked for the accuracy of the results. Next, by using a scoring based on iterative closest point algorithm, latent fingerprints were found. Results suggest that the higher the number of pores examined and the more accurately the pores were marked, the higher the hit score. At the same time, query results showed that the scores of other sequential fingerprints in the database which came after the matching fingerprint were even lower.</t>
  </si>
  <si>
    <t>Delican, V; Töreyin, BU; Çetin, E; Saribey, AY</t>
  </si>
  <si>
    <t>Delican, Vedat; Toreyin, Behcet Ugur; Cetin, Ege; Yalcin Saribey, Aylin</t>
  </si>
  <si>
    <t>TURKISH JOURNAL OF ELECTRICAL ENGINEERING AND COMPUTER SCIENCES</t>
  </si>
  <si>
    <t>Fingerprint; latent fingerprint; third level features; pore; poroscopy; identification</t>
  </si>
  <si>
    <t>Istanbul Technical University; Istanbul Technical University; Uskudar University</t>
  </si>
  <si>
    <t>10.55730/1300-0632.4019</t>
  </si>
  <si>
    <t>Discrimination of smokers and nonsmokers based on the analysis of fingermarks for forensic purposes</t>
  </si>
  <si>
    <t>For decades, the unique characteristic ridge pattern of a fingerprint (FP) has been used as a mainstay for human individualization. Most recently, vibrational spectroscopic analysis of fingermark (FM) has attracted a substantial amount of attention in providing intelligence on personal traits. Particularly, extracting phenotypical informa-tion such as age and sex can be significantly beneficial in criminal investigation. However, chemical profiling of FMs using vibrational spectroscopy has been limited to age and sex determination, while other significant traits can also aid in narrowing down the suspect pool. In the current proof-of-concept study, attenuated total reflection Fourier transform-infrared (ATR-FTIR) spectroscopy combined with partial least squares-discriminant analysis (PLS-DA) have been employed for determining smoker from non-smoker donors from their FM residues. Genetic algorithm (GA) was applied to improve the discrimination rate of the developed model by selecting regions that are significant for the distinguish between the two classes. A subject wise leave-one-out cross-validation (LOOCV) was initially used to evaluate the performance of the binary PLSDA classifier for each donor. The binary model showed 84% correct classification at spectral level and 92% correct classification at donor level in subject wise LOOCV. In addition, receiver operating characteristic (ROC) curve analysis was constructed to establish a threshold for differentiating between the smoker and non-smoker FMs, this resulted in 100% accuracy at a donor level for external validation test. This preliminary study shows a great promise for identifying smoker donors from non-smoker individuals based on chemical analysis of FM residues. After fully developed, we believe the method will offer significant potential for real crime scene investigation due to its simplicity, non-destructive nature and its prospective for in-field analysis.</t>
  </si>
  <si>
    <t>Amin, MO; Al-Hetlani, E; Lednev, IK</t>
  </si>
  <si>
    <t>Amin, Mohamed O.; Al-Hetlani, Entesar; Lednev, Igor K.</t>
  </si>
  <si>
    <t>ATR-FTIR spectroscopy; Fingermark chemistry; Smoker and nonsmoker donors; Chemometrics</t>
  </si>
  <si>
    <t>Kuwait University; State University of New York (SUNY) System; University at Albany, SUNY</t>
  </si>
  <si>
    <t>10.1016/j.microc.2023.108466</t>
  </si>
  <si>
    <t>Dual-Emissive Mn-Doped Lead Halide Perovskite Nanocrystals as Background-Suppressed Latent Fingerprint Detection Probes</t>
  </si>
  <si>
    <t>Diverse strategies have been developed to visualize latent fingerprints (LFPs) that are undetectable by the naked eye. Among them, fluorescence-based approaches have emerged as an attractive method for enabling high-resolution LFP imaging. However, the use of fluorescent probes for LFP detection remains challenging due to cumbersome processing, low selectivity, and high background interference. Here, we demonstrate highly efficient, sensitive, and background-free LFP detection with dual-color emission arising from manganese (Mn)-doped lead halide perovskite (CsPb(Cl1-yBry)(3)) nanocrystals (NCs). The resulting bright, fluorescent, solid-state nanopowder (NP) permits the visualization of LFP ridge structures and the resolution of level 1-3 LFP features. The dual-color emission of the Mn-doped perovskite NP provides a simple, robust, and effective route to overcome background interference, thereby increasing the resolution and sensitivity of the LFP detection. The combination of the high quantum efficiency and dual emission of Mn-doped perovskite NP offers great potential for forensic science.</t>
  </si>
  <si>
    <t>Jung, HS; Choe, H; Park, J; Kim, Y; Oh, SJ; Ryu, SJ; Na, HK; Lee, SJ; Neuman, KC; Cho, JS; Shim, JH</t>
  </si>
  <si>
    <t>Jung, Hak-Sung; Choe, Hyejin; Park, Jiwoo; Kim, Yejin; Oh, Sang Jae; Ryu, Seung-Jin; Na, Hee-Kyung; Lee, Seong-Joo; Neuman, Keir C.; Cho, Junsang; Shim, Jeong Hyun</t>
  </si>
  <si>
    <t>Mn-doped lead halide perovskite nanocrystals; dual-emissivefluorescence; powder dusting; background interference; latent fingerprint detection</t>
  </si>
  <si>
    <t>Korea Research Institute of Standards &amp; Science (KRISS); Sungshin Women's University; Korea Research Institute of Standards &amp; Science (KRISS); National Institutes of Health (NIH) - USA; NIH National Heart Lung &amp; Blood Institute (NHLBI); University of Science &amp; Technology (UST)</t>
  </si>
  <si>
    <t>10.1021/acsami.3c10883</t>
  </si>
  <si>
    <t>Dysprosium doped BaMgO2 nanopowders as highly luminescent materials: Preparation, characterization, and forensic application</t>
  </si>
  <si>
    <t>Promising luminescent BaMgO2 and BaMgO2: 10 mol% Dy3+ NPs were synthesized through a simple coprecipitation method. The prepared samples were characterized for physiochemical and optical properties with the help of various analytical techniques such as, X-Ray Diffraction (XRD), Field emission scanning electron microscopy (FESEM), Energy-dispersive X-ray analysis (EDAX), Diffuse Reflectance Spectroscopy (DRS) and Fluorescence Spectroscopy. The obtained results reveal that the prepared samples hold a trigonal structure with calculated crystalline size of 26.87 nm. The prepared nanopowders show a porous-mesh structures surrounding rod like morphology with an influential mapping for dopant ions. Prominent peak shift towards lower wavelength on incorporating 10 mol% Dy3+ ions was evident through the obtained DR Spectra. Further, energy band gap and refractive index (Eg, n) were evaluated for both BaMgO2 (5.76 eV, 0.736) and BaMgO2: 10 mol% Dy3+ (5.40 eV, 0.43) NPs using Kubelka-Munk plot. PL spectra of BaMgO2: 10 mol% Dy3+ NP at 390 nm emission show a strong excitation at 330 nm attributing 6H15/2 &amp; RARR; 4F9/2 transition. Further, when the sample was subjected to emission spectra at 330 nm excitation, two prominent peaks were observed at 479 nm and 576 nm, attributing for 4F9/2 &amp; RARR; 6H15/2, and 4F9/2 &amp; RARR; 6H13/2 transitions. The obtained PL results suggest that Dy3+ ions occupy high local site symmetry with inversion in the host. Furthermore, the obtained PL results of BaMgO2: 10 mol% Dy3+ NP were utilized to evaluate CCT (160 x 106 K) and colour purity (64%). An elegant powder dusting method was employed in detecting Latent fingerprints on various non-porous (glass, plastic, aluminium, and stainless steel) substrates, which results in detecting type I, type II, and type III level of patterns across all the substrates. Therefore, all the acquired results recommend the prepared sample as a prominent candidate for display device fabrication and advanced forensic applications.</t>
  </si>
  <si>
    <t>Majani, SS; Gowda, BG; Prema, R; Usha, V; Shivamallu, C; Iqbal, M; Amachawadi, RG; Venkatachalaiah, KN; Kollur, SP</t>
  </si>
  <si>
    <t>Majani, Sanjay S.; Gowda, Bhavana G.; Prema, R.; Usha, V.; Shivamallu, Chandan; Iqbal, Muzaffar; Amachawadi, Raghavendra G.; Venkatachalaiah, K. N.; Kollur, Shiva Prasad</t>
  </si>
  <si>
    <t>Nanopowders; FESEM; Luminescence; Latent fingerprints detection</t>
  </si>
  <si>
    <t>10.1016/j.inoche.2023.111133</t>
  </si>
  <si>
    <t>Electrochemical deposition of copper films to develop the latent sebaceous fingerprints on metal substrates</t>
  </si>
  <si>
    <t>Sebaceous fingerprints are prevalent daily and formed by natural secretions or contact with exogenous sub-stances such as the face, hair, and cosmetics. This paper reports a technique based on spatially selective elec-trodeposition of copper (Cu) to develop latent sebaceous fingerprints on metal substrates. As the metal film was only selectively deposited on the valley line area (i.e., non-sebaceous area) but not the ridge line area (i.e., sebaceous area), a clear negative image of the fingerprint pattern could be formed. First, a simulation of the reaction process of electrodeposition was done. Then, the image contrast and the display accuracy were used as two key factors to evaluate the quality of the electrodeposited fingerprint. Parameters such as current den-sity and deposition time were optimized, resulting in the victorious revelation of latent fingerprints' primary, secondary and tertiary features. Moreover, comparing the fingerprint patterns produced by the traditional par-ticle suspension method and the electrodeposition method revealed that the latter can show more precise details of the lines. We further applied varying sebaceous densities (SD) and intensity of pressures (IP) to sim-ulate different fingerprint legacy conditions, with conclusive results proving that the methodology we devel-oped could be more rigorous on fingerprint legacy requirements. Finally, the experiments showed that this method could be utilized to develop latent fingerprints on other metal substrates, including copper sheets with severe oxidation, stainless steel, and nickel sheet.</t>
  </si>
  <si>
    <t>Yao, KM; Xu, M; Huang, XZ; Mo, DC; Lyu, SS</t>
  </si>
  <si>
    <t>Yao, Kun-Man; Xu, Mou; Huang, Xi-Zhe; Mo, Dong-Chuan; Lyu, Shu-Shen</t>
  </si>
  <si>
    <t>JOURNAL OF ELECTROANALYTICAL CHEMISTRY</t>
  </si>
  <si>
    <t>Electrodeposition; Latent fingerprint; Forensic identification; Fingerprint development</t>
  </si>
  <si>
    <t>Guangdong Police College; Sun Yat Sen University; Sun Yat Sen University</t>
  </si>
  <si>
    <t>10.1016/j.jelechem.2023.117526</t>
  </si>
  <si>
    <t>Chemistry; Electrochemistry</t>
  </si>
  <si>
    <t>Error rate and similarity determination of latent fingerprint chemistry via 1D GC and GC x GC-MS</t>
  </si>
  <si>
    <t>In response to the National Academy of Science's report on Strengthening Forensic Science, many researchers have investigated ways of improving and supplementing pattern-based visual methods for latent fingerprint (LF) analysis. Gas chromatography (GC) has been used to study the initial and aged chemistry of latent fingerprints, along with attempting to statistically asses same source association with donor characteristics. Since LFs are composed of a complex mixture of oil, sweat, and other components, sections within the chromatographic profile that have poor resolution could benefit from better separation of components, thus yielding more associations to the correct source. This study investigates the potential of increased source association using comprehensive twodimensional (GC x GC) and one-dimensional (1D) gas chromatography-mass spectrometry (GC-MS). Three LFs from a sample of thirteen volunteers were collected, derivatized with boron trifluoride-methanol (BF3-MeOH), and analyzed via 1D GC and GC x GC-MS. The statistical strength of source association was performed by evaluating the log likelihood ratios (LLRs) obtained from the intra- and inter-personal pairwise Pearson correlation comparisons (PCCs) and using the normal and kernel density comparison R functions. The 1D GC method provided stronger same-source association due to high intra-personal PCC values; however, lower inter-personal PCCs were acquired from GC x GC. Higher area under the curves (AUCs) and LLR calibration were computed for the 1D GC PCCs. Conversely, poor statistical calibration and discriminating power were obtained for both 1D GC and GC x GC methods when assessing the LLRs despite having high AUCs.</t>
  </si>
  <si>
    <t>Kindell, J; Bridge, C</t>
  </si>
  <si>
    <t>Kindell, Jessica; Bridge, Candice</t>
  </si>
  <si>
    <t>Forensic science; Comprehensive two-dimensional gas chroma; tography; Gas chromatography; Latent fingerprint residue; Chemometrics</t>
  </si>
  <si>
    <t>State University System of Florida; University of Central Florida; State University System of Florida; University of Central Florida</t>
  </si>
  <si>
    <t>10.1016/j.forc.2023.100521</t>
  </si>
  <si>
    <t>Finding the Perfect Match: Fingerprint Expertise Facilitates Statistical Learning and Visual Comparison Decision-Making</t>
  </si>
  <si>
    <t>Forensic feature-comparison examiners compare-or match-evidence samples (e.g., fingerprints) to provide judgments about the source of the evidence. Research demonstrates that examiners in select disciplines possess expertise in this task by outperforming novices-yet the psychological mechanisms underpinning this expertise are unclear. This article investigates one implicated mechanism: statistical learning, the ability to learn how often things occur in the environment. This ability is likely important in forensic decision-making as samples sharing rarer statistical information are more likely to come from the same source than those sharing more common information. We investigated 46 fingerprint examiners' and 52 novices' statistical learning of fingerprint categories and application of this knowledge in a source-likelihood judgment task. Participants completed four measures of their statistical learning (frequency discrimination judgments, bounded and unbounded frequency estimates, and source-likelihood judgments) before and after familiarization to the ground-truth category frequencies. Compared to novices, fingerprint examiners had superior domain-specific statistical learning across all measures-both before and after familiarization. This suggests that fingerprint expertise facilitates domain-specific statistical learning-something that has important theoretical and applied implications for the development of training programs and statistical databases in forensic science. Public Significance Statement Fingerprint examiners compare fingerprints from suspects and crime scenes to link or exclude them from crimes-many psychological mechanisms underpin this ability, and this article investigates one in particular (statistical learning, or the process of learning how often things occur in the environment). This study investigated the statistical learning of fingerprint examiners and novices and found that fingerprint examiners had superior acquired domain-specific statistical knowledge about fingerprint categories to novices.</t>
  </si>
  <si>
    <t>Growns, B; Mattijssen, EJAT; Salerno, JM; Schweitzer, NJ; Cole, SA; Martire, KA</t>
  </si>
  <si>
    <t>Growns, Bethany; Mattijssen, Erwin J. A. T.; Salerno, Jessica M.; Schweitzer, N. J.; Cole, Simon A.; Martire, Kristy A.</t>
  </si>
  <si>
    <t>JOURNAL OF EXPERIMENTAL PSYCHOLOGY-APPLIED</t>
  </si>
  <si>
    <t>expertise; perceptual expertise; forensic science; statistical learning; fingerprints</t>
  </si>
  <si>
    <t>Arizona State University; Arizona State University-Tempe; University of Exeter; Radboud University Nijmegen; University of California System; University of California Irvine; University of New South Wales Sydney</t>
  </si>
  <si>
    <t>10.1037/xap0000422</t>
  </si>
  <si>
    <t>Fingerprint Systems: Sensors, Image Acquisition, Interoperability and Challenges</t>
  </si>
  <si>
    <t>The fingerprint is a widely adopted biometric trait in forensic and civil applications. Fingerprint biometric systems have been investigated using contact prints and latent and contactless images which range from low to high resolution. While the imaging techniques are advancing with sensor variations, the input fingerprint images also vary. A general fingerprint recognition pipeline consists of a sensor module to acquire images, followed by feature representation, matching and decision modules. In the sensor module, the image quality of the biometric traits significantly affects the biometric system's accuracy and performance. Imaging modality, such as contact and contactless, plays a key role in poor image quality, and therefore, paying attention to imaging modality is important to obtain better performance. Further, underlying physical principles and the working of the sensor can lead to their own forms of distortions during acquisition. There are certain challenges in each module of the fingerprint recognition pipeline, particularly sensors, image acquisition and feature representation. Present reviews in fingerprint systems only analyze the imaging techniques in fingerprint sensing that have existed for a decade. However, the latest emerging trends and recent advances in fingerprint sensing, image acquisition and their challenges have been left behind. Since the present reviews are either obsolete or restricted to a particular subset of the fingerprint systems, this work comprehensively analyzes the state of the art in the field of contact-based, contactless 2D and 3D fingerprint systems and their challenges in the aspects of sensors, image acquisition and interoperability. It outlines the open issues and challenges encountered in fingerprint systems, such as fingerprint performance, environmental factors, acceptability and interoperability, and alternate directions are proposed for a better fingerprint system.</t>
  </si>
  <si>
    <t>Cader, AJMA; Banks, J; Chandran, V</t>
  </si>
  <si>
    <t>Cader, Akmal Jahan Mohamed Abdul; Banks, Jasmine; Chandran, Vinod</t>
  </si>
  <si>
    <t>finger biometrics; sensor; image acquisition; ultrasonic sensing; interoperability</t>
  </si>
  <si>
    <t>Queensland University of Technology (QUT); South Eastern University of Sri Lanka</t>
  </si>
  <si>
    <t>10.3390/s23146591</t>
  </si>
  <si>
    <t>Gynura Cusimba-Derived Nitrogen-Doped Carbon Dots/ZnO Nanocomposite: A Biocompatible Alternative for Detecting Latent Fingerprints</t>
  </si>
  <si>
    <t>To address the present need in forensic security perceptions, including the ability to detect latent fingerprints, designing and development of low-cost fluorescent materials becomes inevitable. This work illustrates the preparation of ZnO and its nanocomposite, Zn-CD with nitrogen doped carbon dots (CD-GC) with all components being generated from a single natural precursor, Gynura Cusimba. Cell viability experiment carried out on HEK 293T cell line revealed that CD-GC, pure ZnO nanoparticles, and Zn-CD_0.8 were all biocompatible after being suitably evaluated by various analytical methods. Zn-CD_0.8 nanopowder was useful in detecting level 1-3 features of latent fingerprint developed on several substrates, which displayed good contrast and visibility. The work also highlights the application of Zn-CD_0.8 nanopowder for real time detection of latent fingerprints by demonstrating its use to identify aged fingerprints and those immersed in water. The results indicate that the potential of Zn-CD_0.8 to be a reasonably priced alternative to the existing commercial powders.</t>
  </si>
  <si>
    <t>Upadhyay, P; Raghavan, A; Shanmuganathan, MAA; Radhakrishnan, M; Chakravarty, S; Ghosh, S</t>
  </si>
  <si>
    <t>Upadhyay, Phalguni; Raghavan, Akshaya; Shanmuganathan, Mohanraj Alias Ayyappan; Radhakrishnan, Mydhili; Chakravarty, Sumana; Ghosh, Sutapa</t>
  </si>
  <si>
    <t>CHEMNANOMAT</t>
  </si>
  <si>
    <t>Nitrogen doped carbon dots; zinc oxide; nanocomposite; latent fingerprints; powder dusting</t>
  </si>
  <si>
    <t>Council of Scientific &amp; Industrial Research (CSIR) - India; CSIR - Indian Institute of Chemical Technology (IICT); Council of Scientific &amp; Industrial Research (CSIR) - India; CSIR - Indian Institute of Chemical Technology (IICT); Academy of Scientific &amp; Innovative Research (AcSIR)</t>
  </si>
  <si>
    <t>10.1002/cnma.202300169</t>
  </si>
  <si>
    <t>Haemorrhagic Artefacts Produced by Ant Activity on Human Cadavers in the Early Post-Mortem Period</t>
  </si>
  <si>
    <t>Forensic entomology is primarily focused on using carrion blow flies and beetles (Diptera and Coleoptera) to estimate the time since death. However, insect artefacts, such as footprints, defecations, regurgitations, and splatters are also considered within the disciplines of bloodstain pattern analysis (BPA), and ants (Hymenoptera: Formicidae) have been studied in forensic pathology for their potential to alter bodies. Although ant activity has been mostly reported as dry marks (abrasions) on decomposing bodies, their colonisation of congested or hypostatic anatomical regions can produce alterations that mimic active or recent haemorrhages. Therefore, if a body exhibits external haemorrhage/s without any apparent origin, artefacts caused by insects, such as ants, should be considered. This study describes ten cases of post-mortem ant activity observed in the Andaman and Nicobar Islands (India), and analyses the resulting external haemorrhagic artefacts, which exhibit different patterns of morphology, distribution, and location. The study proposes a classification system to aid in identifying bloodstain patterns caused by ant activity, assisting in determining the mechanism/s of the lesions, the original position of the body, and any subsequent interactions with the surrounding environment. Ultimately, this classification can improve the accuracy of reconstructing the events that occurred during the early post-mortem period, as well as the circumstances surrounding death.</t>
  </si>
  <si>
    <t>Kumar, Y; Guareschi, EE; Bharti, H; Magni, PA</t>
  </si>
  <si>
    <t>Kumar, Yogesh; Guareschi, Edda E.; Bharti, Himender; Magni, Paola A.</t>
  </si>
  <si>
    <t>bloodstain pattern analyses (BPA); forensic entomology; insect artefacts; external haemorrhage; ant bites</t>
  </si>
  <si>
    <t>Murdoch University; The University of Notre Dame Australia; Punjabi University; Murdoch University</t>
  </si>
  <si>
    <t>10.3390/forensicsci3030035</t>
  </si>
  <si>
    <t>Hierarchical Activities Designed for High-Resolution Visualization and Quantitative Analysis of Fingerprint Sweat Pores</t>
  </si>
  <si>
    <t>Level 3 characteristics are increasingly important forfingerprintidentification, particularly when the fingerprints are problematicand lack level 2 details. In practice, no reliable visualization methodsfor level 3 features are transferred into a course for the generalpublic, forensic students, or investigators. Our group has reportedthe membrane/water technique and wet-membrane method as simple, instantaneous,high-resolution, and reproducible methods for visualizing level 3features of latent fingerprints (LFPs). Herein, we designed a simple-to-operatelaboratory course on sweat pore visualization and analysis via thetwo methods mentioned. Three modules are included, and students participatein different modular combinations according to their interests andspecialties. Module 1, consisting of a 15 min lecture on fingerprinttheory followed by a brief demonstration of visualization procedures,is designed for broad audiences ranging from primary school to collegelaboratories. In module 2, students explored the deposition forceimpact on level 3 features (for students majoring in forensic science).Module 3 customized for forensic upper-division undergraduates andpostgraduates invites them to conduct Gaussian fitting of the porearea and adjacent pore distance. After discussion, students form theirown opinions on the identifiable strengths of the above parametersin fingerprint matching. In a way, this experiment can be evolvedinto the elective course and specialized curriculum, where electivecourse containing module 1 can stimulate public interest in chemistryand specialized curriculum including modules 1-2 (or modules1-3) may guide students to extract level 3 features and understandthe role of level 3 features at a quantitative level.</t>
  </si>
  <si>
    <t>Chen, HY; Tian, L; Zhang, MQ</t>
  </si>
  <si>
    <t>Chen, Hongyu; Tian, Lu; Zhang, Meiqin</t>
  </si>
  <si>
    <t>JOURNAL OF CHEMICAL EDUCATION</t>
  </si>
  <si>
    <t>General Public; Undergraduate; Interdisciplinary; Multidisciplinary; Hands-On Learning; Manipulatives; Forensic Chemistry</t>
  </si>
  <si>
    <t>University of Science &amp; Technology Beijing</t>
  </si>
  <si>
    <t>10.1021/acs.jchemed.3c00040</t>
  </si>
  <si>
    <t>Chemistry; Education &amp; Educational Research</t>
  </si>
  <si>
    <t>High-definition and robust visualization of latent fingerprints utilizing ultrabright aggregation-induced emission of iridium developer</t>
  </si>
  <si>
    <t>Creation of AIEgens with high brightness is compactly related to acquiring optimum AIE capabilities and still faces challenges. This study proposes an ingenious structurally regulative approach for preparing ultrabright AIEgens, taking iridium complexes as the model. The incremental rotational activity of substituents obtained by fine adjustment of the stereoscopic configuration efficaciously activates the AIE of iridium complexes and synchronously imparts high-brightness luminescence. Subsequently, benefitting from the ultrabright AIE, high resolution visualization of latent fingerprints (LFPs) is achieved on diverse substrates by transient immersion in a solution of the AIE-active iridium complex (Ir3) for 60 s. The LFPs stained by Ir3 are integral and distinct enough to possess level 1-3 detail features, which allow precisely realizing personal identification. The LFP photograph emerges inconspicuous attenuation of contrast when aged under ambient light for 10 days and then being continuously irradiated with high-power ultraviolet light for 1 h, reflecting extraordinary aging resistance. Notably, the ultrabright AIE of Ir3 with room-temperature phosphorescence feature successfully achieves enhanced visualization of local fingerprint details with ultrahigh contrast. This LFP visualization protocol based on the ultrabright AIEgens is practical and provides a reliable solution for forensic investigations in actual scenarios.</t>
  </si>
  <si>
    <t>Di, L; Xing, Y; Yang, ZX; Li, C; Yu, ZB; Wang, XN; Xia, ZQ</t>
  </si>
  <si>
    <t>Di, Ling; Xing, Yang; Yang, Zhanxu; Li, Chun; Yu, Zongbao; Wang, Xiaoning; Xia, Zhengqiang</t>
  </si>
  <si>
    <t>Iridium; Aggregation-induced emission; Latent fingerprint; Imaging definition; Aging resistance</t>
  </si>
  <si>
    <t>Liaoning Petrochemical University; Northwest University Xi'an</t>
  </si>
  <si>
    <t>10.1016/j.talanta.2023.124775</t>
  </si>
  <si>
    <t>Implications of Vascularized Composite Allotransplantation in Plastic Surgery on Legal Medicine</t>
  </si>
  <si>
    <t>Background: When a patient receives a transplant-be it classically an organ or bone marrow or, more recently, composite allotransplantations of the limb or face-it can result in artificial chimerism. Such chimerism raises considerations in forensic medicine, a field that relies on the collection and identification of biological samples from crime scenes. Beyond this chimerism, composite allotransplantations create further challenges. Methods: After screening the literature and press releases, we provide a brief history and summary of some of the technologies used in forensic identification, explaining their advantages and pitfalls in the light of transplantation and cautioning against misidentifying those who evade justice by taking advantage of such considerations. Results: With face transplantation, patients can receive the skin, hair, salivary glands, teeth, and oral and nasal mucosa of their donors, components which hold great importance in forensic science. Modern technologies such as computer-assisted facial recognition, although gradually becoming more accurate over time, also face new challenges in this post-transplantation era as facial recognition software can be misled by surgical alterations of the face or face transplantation. With limb transplantation, there is an impact on fingerprint identification. Conclusions: Both surgical transplantation techniques and forensic technologies have seen incomprehensibly great innovation in the past century. Given the growing rate of successful composite transplantation in the USA and worldwide, it is now important for law enforcement agents to be aware of the new possibility of having two sets of genetic material, hair, saliva, fingerprints, or even facial recognition data for the same individual.</t>
  </si>
  <si>
    <t>Haug, V; Panayi, AC; Knoedler, S; Foroutanjazi, S; Kauke-Navarro, M; Fischer, S; Hundeshagen, G; Diehm, Y; Kneser, U; Pomahac, B</t>
  </si>
  <si>
    <t>Haug, Valentin; Panayi, Adriana C.; Knoedler, Samuel; Foroutanjazi, Sina; Kauke-Navarro, Martin; Fischer, Sebastian; Hundeshagen, Gabriel; Diehm, Yannick; Kneser, Ulrich; Pomahac, Bohdan</t>
  </si>
  <si>
    <t>JOURNAL OF CLINICAL MEDICINE</t>
  </si>
  <si>
    <t>vascularized composite allotransplantation; facial recognition; biometrics; DNA; chimerism; fingerprint identification</t>
  </si>
  <si>
    <t>Ruprecht Karls University Heidelberg; Harvard University; Harvard University Medical Affiliates; Brigham &amp; Women's Hospital; Harvard Medical School; Yale University</t>
  </si>
  <si>
    <t>10.3390/jcm12062308</t>
  </si>
  <si>
    <t>Interaction of the nanobio-based reagent with sodium fluorescein and lipids via bioinformatics for forensic fingerprint visualisations</t>
  </si>
  <si>
    <t>Being commonly found at crime scenes, fingerprints are crucial for human identification, attributable to their uniqueness, persistence and systematic classification of ridge patterns. In addition to latent fingerprints being invisible to the naked eye, the escalating trends of disposing forensic evidence bearing such prints in watery bodies would further complicate criminal investigations. Taking into account the toxicity of small particle reagent (SPR) commonly used in visualising latent fingerprints on wet and non-porous objects, a greener alternative using the nanobio-based reagent (NBR) has been suggested. However, NBR only applies to white and/or relatively light-coloured objects. Thus, conjugation of sodium fluorescein dye with NBR (f-NBR) may be beneficial for increasing the contrast of fingerprint on multi-colored objects. Hence, this study was aimed at investigating the possibility of such conjugation (i.e., f-NBR) as well as proposing suitable interactions between the f-NBR and lipid constituents of fingerprints (tetra-, hexa- and octadecanoic acids) via molecular docking and molecular dynamics simulations. The binding energies between CRL with its ligands were observed at -8.1, -5.0, -4.9 and -3.6 kcal/mole for sodium fluorescein, tetra-, hexa- and octadecanoic acids, respectively. Besides, the formations of hydrogen bonds observed in all complexes (ranged between 2.6 and 3.4 angstrom), further supported by the stabilized root mean square deviation (RMSDs) plots in MD simulations. In short, the conjugation of f-NBR was computationally feasible, and thereby merits further investigations in the laboratory.Communicated by Ramaswamy H. Sarma</t>
  </si>
  <si>
    <t>Lin, KT; Mahat, NA; Azman, AR; Wahab, RA; Oyewusi, HA; Hamid, AAA</t>
  </si>
  <si>
    <t>Tze Lin, Khor; Mahat, Naji Arafat; Azman, Aida Rasyidah; Wahab, Roswanira Abdul; Oyewusi, Habeebat Adekilekun; Abdul Hamid, Azzmer Azzar</t>
  </si>
  <si>
    <t>JOURNAL OF BIOMOLECULAR STRUCTURE &amp; DYNAMICS</t>
  </si>
  <si>
    <t>Latent fingerprints; nanobio-based reagent; Candida rugosa lipase; sodium fluorescein; structural bioinformatics</t>
  </si>
  <si>
    <t>Universiti Teknologi Malaysia; Universiti Teknologi Malaysia; Universiti Teknologi Malaysia; International Islamic University Malaysia; International Islamic University Malaysia</t>
  </si>
  <si>
    <t>10.1080/07391102.2023.2186709</t>
  </si>
  <si>
    <t>Biochemistry &amp; Molecular Biology; Biophysics</t>
  </si>
  <si>
    <t>Invariant Feature Encoding for Contact Handprints Using Delaunay Triangulated Graph</t>
  </si>
  <si>
    <t>Contact-based biometric applications primarily use prints from a finger or a palm for a single instance in different applications. For access control, there is an enrollment process using one or more templates which are compared with verification images. In forensics applications, randomly located, partial, and often degraded prints acquired from a crime scene are compared with the images captured from suspects or existing fingerprint databases, like AFIS. In both scenarios, if we need to use handprints which include segments from the finger and palm, what would be the solution? The motivation behind this is the concept of one single algorithm for one hand. Using an algorithm that can incorporate both prints in a common processing framework can be an alternative which will have advantages like scaling to larger existing databases. This work proposes a method that uses minutiae or minutiae-like features, Delaunay triangulation and graph matching with invariant feature representation to overcome the effects of rotation and scaling. Since palm prints have a large surface area with degradation, they tend to have many false minutiae compared to fingerprints, and the existing palm print algorithms fail to tackle this. The proposed algorithm constructs Delaunay triangulated graphs (DTG) using minutiae where Delaunay triangles form from minutiae, and initiate a collection of base triangles for opening the matching process. Several matches may be observed for a single triangle match when two images are compared. Therefore, the set of initially matched triangles may not be a true set of matched triangles. Each matched triangle is then used to extend as a sub-graph, adding more nodes to it until a maximum graph size is reached. When a significant region of the template image is matched with the test image, the highest possible order of this graph will be obtained. To prove the robustness of the algorithm to geometrical variations and working ability with extremely degraded (similar to latent prints) conditions, it is demonstrated with a subset of partial-quality and extremely-low-quality images from the FVC (fingerprint) and the THUPALMLAB (palm print) databases with and without geometrical variations. The algorithm is useful when partial matches between template and test are expected, and alignment or geometrical normalization is not accurately possible in pre-processing. It will also work for cross-comparisons between images that are not known a priori.</t>
  </si>
  <si>
    <t>Mohamed Abdul Cader, Akmal Jahan; Banks, Jasmine; Chandran, Vinod</t>
  </si>
  <si>
    <t>hand biometrics; Delaunay triangulation; invariant feature; fingerprint; palm print; minutiae</t>
  </si>
  <si>
    <t>10.3390/app131910874</t>
  </si>
  <si>
    <t>Latent bloodstain detection using a selective turn-on NIR fluorescence dye responsive to serum albumin</t>
  </si>
  <si>
    <t>Bloodstain detection can provide crucial information and evidence at a crime scene; however, the ability to selectively detect bloodstains in a non-destructive manner with high sensitivity and low background is limited. This study reports a fluorescent dye (sulfonate indolizine squaraine, SO3SQ) for bloodstain visualization under near-infrared (NIR) irradiation. While the dye itself is minimally fluorescent in aqueous solution, it exhibits a turn-on mechanism upon binding with human serum albumin (HSA) as the fluorescence intensity increases over 160 times with strong absorption and emission at 693 nm and 758 nm, respectively. Bloodstains can be visualized on a surface even after being diluted 1000 times, and washed latent bloodstains can be detected with high sensitivity. Further, the turn-on fluorescent emission lasts for a minimum of seven days, allowing adequate time for detection. This study also indicates that the SO3SQ can sensitively detect bloodstain after the bloodstain aged for one week. Furthermore, the detection of latent blood fingerprint patterns from colorful backgrounds is demonstrated using this non-destructive method. The selective turn-on fluorescent dye with NIR excitation and emission is highly suitable in forensic science for bloodstain visualization. Latent bloodstains can be visualized using a selective turn-on NIR fluorescence dye responsive to serum albumin. This non-destructive method can detect aged bloodstains and image latent blood fingerprint patterns against colorful backgrounds.</t>
  </si>
  <si>
    <t>Qu, J; Meador, W; Cheah, P; Tanner, EEL; Delcamp, J; Zhao, YF</t>
  </si>
  <si>
    <t>Qu, Jing; Meador, William; Cheah, Pohlee; Tanner, Eden E. L.; Delcamp, Jared; Zhao, Yongfeng</t>
  </si>
  <si>
    <t>Jackson State University; University of Mississippi</t>
  </si>
  <si>
    <t>10.1039/d3ra04320g</t>
  </si>
  <si>
    <t>Model-Agnostic Method: Exposing Deepfake Using Pixel-Wise Spatial and Temporal Fingerprints</t>
  </si>
  <si>
    <t>Deepfake poses a serious threat to the reliability of judicial evidence and intellectual property protection. Existing detection methods either blindly utilize deep learning or use biosignal features, but neither considers spatial and temporal relevance of face features. These methods are increasingly unable to resist the growing realism of fake videos and lack generalization. In this paper, we identify a reliable fingerprint through the consistency of AR coefficients and extend the original PPG signal to 3-dimensional fingerprints to effectively detect fake content. Using these reliable fingerprints, we propose a novel model-agnostic method to expose Deepfake by analyzing temporal and spatial faint synthetic signals hidden in portrait videos. Specifically, our method extracts two types of faint information, i.e., PPG features and AR features, which are used as the basis for forensics in temporal and spatial domains, respectively. PPG allows remote estimation of the heart rate in face videos, and irregular heart rate fluctuations expose traces of tampering. AR coefficients reflect pixel-wise correlation and spatial traces of smoothing caused by up-sampling in the process of generating fake faces. Furthermore, we employ two ACBlock-based DenseNets as classifiers. Our method provides state-of-the-art performance on multiple deep forgery datasets and demonstrates better generalization.</t>
  </si>
  <si>
    <t>Yang, J; Sun, YR; Mao, MY; Bai, LZ; Zhang, SY; Wang, F</t>
  </si>
  <si>
    <t>Yang, Jun; Sun, Yaoru; Mao, Maoyu; Bai, Lizhi; Zhang, Siyu; Wang, Fang</t>
  </si>
  <si>
    <t>IEEE TRANSACTIONS ON BIG DATA</t>
  </si>
  <si>
    <t>Auto-regressive (AR); deep learning; deepfake detection; fingerprint; photoplethysmography (PPG); temporal and spatial</t>
  </si>
  <si>
    <t>Tongji University; Brunel University</t>
  </si>
  <si>
    <t>10.1109/TBDATA.2023.3284272</t>
  </si>
  <si>
    <t>Nanocomposites of PVA/chitosan blend with BiOCl:Eu3+prepared by sonochemical route: Forensic and optoelectronics applications</t>
  </si>
  <si>
    <t>Polymers of chitosan (CS) and polyvinyl alcohol (PVA) were combined effectively to create a synergetic property of both. To this composite, BiOCl:Eu3+ nanoparticles (NPs) were used as an appropriate filler. Vitamin B2 (VB2) was used as a biosafe coupling agent to modify the surface of NPs. Different weight percentage of BCE (50, 100, and 150 wt%) were then created using a casting/solvent evaporation process after being exposed to ultrasonic irradiations. The compatibility of NPs with the blend polymer were enhanced due to the coupling agent. Optical absorbance and thermal stability of compounds were impacted by inserting the modified NPs into the blend polymer. The hydrophilicity reduced for various ratios of the modified NPs loaded in the blend polymer, ac-cording to the contact angle measurements. The characteristic emission peaks of Eu3+ ions were observed at 581, 594, 621, 652, and 698 nm after being stimulated by 466 nm. With increased surface modifier concentration, the chromaticity diagram showed that emission colors altered from red to deep red. Reduced space charge polari-zation of the dipoles was shown to be the cause of the dielectric constant decreasing with frequency. The various resistive and capacitive elements of the produced materials are credited with the non-Debye type relaxation process. The level I-III ridge details are visible in the colorimetric images of fingerprints using the optimized nanofiller in polymer matrix on forensic-related surfaces. The aforementioned results made it abundantly evident that the improved NCs are very beneficial in multidimensional applications.</t>
  </si>
  <si>
    <t>Kalaburgi, B; Prasad, BD; Lavanya, DR; Darshan, GP; Gowda, VCV; Hanumantharaju, N; Venkatesulu, A; Taj, MN; Sharma, SC; Nagabhushana, H</t>
  </si>
  <si>
    <t>Kalaburgi, Bhimanagouda; Prasad, B. Daruka; Lavanya, D. R.; Darshan, G. P.; Gowda, V. C. Veeranna; Hanumantharaju, N.; Venkatesulu, A.; Taj, M. Nasreen; Sharma, S. C.; Nagabhushana, H.</t>
  </si>
  <si>
    <t>Polymers nanocomposites; Solution casting; Photoluminescence; Latent fingerprint; AC conductivity; Dielectric Properties</t>
  </si>
  <si>
    <t>Tumkur University; M. S. Ramaiah University of Applied Sciences; Jain University; Indian Institute of Technology System (IIT System); Indian Institute of Technology (IIT) - Guwahati</t>
  </si>
  <si>
    <t>10.1016/j.colsurfa.2022.130446</t>
  </si>
  <si>
    <t>Natural protoberberine alkaloid-montmorillonite nanocomposite powders with AIE features for visualizing high-resolution latent fingerprints</t>
  </si>
  <si>
    <t>Real-time and in-situ fluorescence visualization technologies have attention to in the forensic analysis of latent fingerprints (LFPs). The fingerprint powders with high performance and biocompatibility are essential for imaging LFPs with high definition and safety. In this work, five quaternary protoberberine alkaloid (QPA) derivatives were analyzed with reorganization energy and four-point calculations to explain the relationship between the substituent effect and luminescent properties and further resolve the luminous behaviors of four QPA-based natural products in solution. Thanks to the restriction of the intramolecular motions mechanism, aggregation-induced emission (AIE) active BBC nanoaggregates could sensitively detect explosive analog, 2,4,6 trinitrophenol, at a nanomolar level (9.8 nM of detection limit). Combined with natural montmorillonite (MMT) mineral powders, three levels of details for fingerprints were successfully imaged with solid-luminous BBC/MMT nanocomposites. The insight into the substituted effect of alkoxy groups on the QPA framework not only provides a new concept to design rotor-free AIE luminogens but also expands natural products and their nanocomposites into LFP and detection applications.</t>
  </si>
  <si>
    <t>Ni, JS; Lu, GH</t>
  </si>
  <si>
    <t>Ni, Jen-Shyang; Lu, Guan-Hua</t>
  </si>
  <si>
    <t>Natural product; Aggregation-induced emission; Latent fingerprints; Reorganization energy; 2,4,6-trinitrophenol detection</t>
  </si>
  <si>
    <t>National Kaohsiung University of Science &amp; Technology</t>
  </si>
  <si>
    <t>10.1016/j.saa.2023.122908</t>
  </si>
  <si>
    <t>Not all identification conclusions are equal: Quantifying the strength of fingerprint decisions</t>
  </si>
  <si>
    <t>In the pattern comparison disciplines, forensic practitioners evaluate two impressions with respect to the same-source and different-sources propositions. The results are communicated using a pre-determined conclusion scale, and in the friction ridge discipline Identification is typically the highest category on the scale for reporting evidence supporting the same source proposition. Although error rates have been measured in most disciplines, there are no widespread quantitative approaches and therefore most conclusions rely on subjective human evaluations. The current work uses articulation decisions provided by fingerprint examiners in error rate studies to produce a quantitative likelihood ratio measure that characterizes the strength of the support for the two propositions. We use an ordered probit model to summarize the distribution of responses of examiners who participated in error rate and validation studies. We then aggregate the data for all image pairs in a database to construct a set of likelihood ratios based on the ratio of the two strength-of-support values. We find that these values are modest relative to values typically produced by DNA analysis or implied by current fingerprint articulation language. The technique can be applied to any pattern comparison discipline for which error-rate data is available, and therefore can be used to appropriately weigh the evidence from different disciplines.(c) 2023 Elsevier B.V. All rights reserved.</t>
  </si>
  <si>
    <t>Busey, T; Coon, M</t>
  </si>
  <si>
    <t>Busey, Thomas; Coon, Meredith</t>
  </si>
  <si>
    <t>Likelihood ratio; Strength of evidence; Categorical conclusions; Fingerprints; Pattern comparison</t>
  </si>
  <si>
    <t>Indiana University System; Indiana University Bloomington; Indiana University System; Indiana University Bloomington</t>
  </si>
  <si>
    <t>10.1016/j.forsciint.2022.111543</t>
  </si>
  <si>
    <t>Novel green emanating Sr6Al4Y2O15:Er3+nanophosphor for thermal sensing, data security and personal identification</t>
  </si>
  <si>
    <t>A novel Er3+ activated Sr6Al4Y2O15 (SAYO:Er) (1-5 mol %) green emitting nanophosphors (NPs) were fabricated. Prepared samples were confirmed for their nanoregime using the advanced characterization techniques. Photoluminescence (PL) emission spectra showed the strongest peak identified at 564 nm with 4S3/2 -&gt; 4I15/2, which is responsible for the intense green colour. A new fluorescence-based platform has been set up to visualize latent fingerprints (LFPs) and latent lip prints (LLPs). With the exposure to ultraviolet light of wavelength of 375 nm, the level-III ridge features which are generally difficult to observe on various surfaces, LFPs can be observed for longer period due to the dual nature of binding specificity and excellent fluorescence properties. Also the LFPs were resulted in higher contrast, high sensitivity and no background interference. For the first time, the latest versions of YOLOv8x program is used for to study the Level-I and Level-II features are readily visible in the enlarged and minute FP. Thrombosis is considered as a major threat to the society as it leads to death and disability. Despite a number of risk factors, oxidative stress may appear to be the primary marker of thrombosis. Therefore, SAYO:Er is analyzed for its ameliorating effect on oxidative stress and thrombosis. Interestingly, SAYO:Er showed antioxidant property by scavenging the DPPH. In addition, SAYO:Er inhibited platelet aggregation induced by ADP. Overall, the findings made it often evident that SAYO:Er NPs provide a novel approach to advanced technology in medical and forensic applications.</t>
  </si>
  <si>
    <t>Mamatha, GR; Krushna, BRR; Prasad, BD; Sharma, SC; Francis, D; Manjula, MV; Devaraja, S; Malleshappa, J; Manjunatha, K; Wu, SY; Nagabhushana, H</t>
  </si>
  <si>
    <t>Mamatha, G. R.; Krushna, B. R. Radha; Prasad, B. Daruka; Sharma, S. C.; Francis, Dileep; Manjula, M. V.; Devaraja, S.; Malleshappa, J.; Manjunatha, K.; Wu, Sheng Yun; Nagabhushana, H.</t>
  </si>
  <si>
    <t>Latent fingerprints detection; Nanophosphors; Anti-counterfeiting; Display devices; Combustion method; Thrombosis</t>
  </si>
  <si>
    <t>Tumkur University; Tumkur University; Jain University; Kuvempu University; Tumkur University; Tumkur University; National Dong Hwa University</t>
  </si>
  <si>
    <t>10.1016/j.microc.2023.109184</t>
  </si>
  <si>
    <t>Novel Red-Emitting Gd3BW1-xMoxO9 : Eu3+ Phosphor with High Thermal Stability for Application in UV-Excited WLEDs and Rapid Visualization of Latent Fingerprints</t>
  </si>
  <si>
    <t>Rare-earth-doped inorganic luminescent materials are widely used in white light-emitting diodes (WLEDs), lasers and forensic sciences due to their outstanding optical characteristics. However, it is still a challenge to obtain such materials with better thermal stability for application in WLEDs on account of their serious thermal quenching properties. In addition, there is still room for improvement in some respects such as higher sensitivity and contrast for application in latent fingerprint development. Herein, a series of novel Gd3BW1-xMoxO9 : Eu3+ phosphors have been synthesized via high-temperature solid-state reaction process. Compared with different Mo6+ ions doping concentrations, Gd3BW0.7Mo0.3O9 : Eu3+ phosphor has optimal photoluminescence properties. Meanwhile, the emission intensity of Gd3BW0.7Mo0.3O9 : Eu3+ phosphor is over 3 times higher than that of commercial red phosphor. More impressive is its excellent resistance against thermal quenching; when heated up to 150 degrees C, the Gd3BW0.7Mo0.3O9 : Eu3+ phosphor still preserves about 98 % emission intensity of that at room temperature. Furthermore, the latent fingerprints (LFPs) developed by Gd3BW0.7Mo0.3O9 : Eu3+ phosphor exhibited the excellent visualization on various nonporous substrates, and level 1-3 features were well identified with high contrast and sensitivity. The obtained results suggested that the as-prepared phosphor has great potential for application in both WLEDs and latent fingerprint detection.</t>
  </si>
  <si>
    <t>Zhang, Y; Ci, Y; Song, JQ; Tong, DX; Song, J; Zhang, EW; Wan, HN; Ma, ZS</t>
  </si>
  <si>
    <t>Zhang, Yang; Ci, Yu; Song, Jianqiao; Tong, Dexin; Song, Jian; Zhang, Enwei; Wan, Hongnan; Ma, Zisong</t>
  </si>
  <si>
    <t>Gd2.85BW0.7Mo0.3O9:0.15Eu(3+); Red-emitting phosphor; Thermal stability; WLEDs; Latent fingerprints</t>
  </si>
  <si>
    <t>Liaoning Police College</t>
  </si>
  <si>
    <t>10.1002/slct.202204438</t>
  </si>
  <si>
    <t>Orange-Red Emitting Sr9Al6O18:Pr3+ Nanophosphors for Advanced Latent Fingerprints and Security Ink</t>
  </si>
  <si>
    <t>This study presents the synthesis of orange-red emitting Sr9Al6O18:Pr3+ nanophosphors (SAO:Pr3+ NPs) through the solution combustion process. Photoluminescence (PL) spectra revealed concentration quenching at 5 mol % with a critical distance of R-C = 21.5 &amp; Aring;, indicating that electric multipolar interactions are responsible for the nonradiative energy transfer in the SAO lattice. Dexter's theory confirmed the quadruple-quadruple interaction as the mechanism behind the quenching. The optimized SAO:5Pr(3+) NPs exhibited exceptional properties, including high color purity (CP = 94.2%), cost-effectiveness, eco-friendliness, scalability, and photostability. A fluorescence-based technique was developed using powder dusting to apply latent fingerprint (LFP) visualization and preservation. This method demonstrated high sensitivity, contrast, and no background interference, enabling the detection of LFPs over extended periods. Furthermore, lip prints (LPs), known for their sex differences and stability, have been effectively utilized for reliable and efficient forensic investigations. An unclonable invisible security ink was developed to combat counterfeiting, exhibiting high stability against UV light, aging, and physical abrasion. Mathematical models were employed for various fingerprint image processing tasks, including segmentation, normalization, ridge orientation estimation, ridge frequency estimation, Gabor filtering, binarization, thinning, and minutiae extraction. These algorithms were implemented by using a Python-based environment, resulting in enhanced fingerprints that displayed level I-II features. These findings underscore the potential applications of SAO:Pr3+ NPs in advanced forensic science and data security. This study offers insights into the synthesis, characterization, and application of SAO:Pr3+ NPs, highlighting their suitability for advanced forensic investigations, data security, and anticounterfeiting measures.</t>
  </si>
  <si>
    <t>Swathi, BN; Krushna, BRR; Manjunatha, K; Lo, WC; Hsu, TE; Jheng, CY; Ho, MK; Chiu, HH; Yu, SL; Huang, YL; Sharma, SC; Subramanian, B; Wu, SY; Nagabhushana, H</t>
  </si>
  <si>
    <t>Swathi, B. N.; Krushna, B. R. Radha; Manjunatha, Krishtappa; Lo, Wei-Che; Hsu, Tsu-En; Jheng, Chih-Yin; Ho, Ming-Kang; Chiu, Hsin-Hao; Yu, Shih-Lung; Huang, Yue-Lin; Sharma, S. C.; Subramanian, Balanehru; Wu, Sheng Yun; Nagabhushana, Hanumanthappa</t>
  </si>
  <si>
    <t>latent fingerprint detection; anticounterfeiting; color purity; combustion route method; light-emittingdiodes</t>
  </si>
  <si>
    <t>Tumkur University; National Dong Hwa University; National Tsing Hua University; Jain University</t>
  </si>
  <si>
    <t>10.1021/acsanm.3c04699</t>
  </si>
  <si>
    <t>Personal Identification of Fingerprint Donors Based on Time-of-Flight Secondary Ion Mass Spectrometry</t>
  </si>
  <si>
    <t>Fingerprints, as one of the most important evidences, contain numerous personal information and are used for individual identification in the field of forensic science. However, in real case scenes, traditional way of comparison and matching with patterns may not be effective, as the detected fingerprints are mostly fuzzy or incomplete. Additionally, the compositions of fingerprint substance are so complicated that it is quite difficult to characterize donors according to some specific compounds. Time-of-flight secondary ion mass spectrometry (TOF-SIMS) can obtain the mass spectra of fingerprint substances and corresponding ion distribution images without destroying the patterns, which provides the possibility of identifying individuals based on fingerprint substances. In this study, the mass spectra of ten fingerprints from 5 volunteers were collected using TOF-SIMS to preliminarily explore the feasibility of identifying individuals based on ion signals of fingerprint substance. Firstly, 98 TOF-SIMS ion signals representing different fingerprint substances were screened out followed by the process of principal component analysis to reduce the dimension of intensity of ion signals. Afterwards, the newly saved variables after dimension reduction were input into different classifiers to compare the effects. The results showed that the effect of unsupervised hierarchical clustering was quite different from the actual classification, while supervised Fisher discriminant method could correctly discriminate 94% of the individuals and the accuracy of cross-validation also reached 90%. Meanwhile, more ideal results would be achieved when the data was input into the multi-layer perceptron neural network after multiple trainings. The individual classification and prediction models were established via various statistical analysis methods, which provided a new channel for improving the evidence value of fingerprints and laid the research foundation for further exploration of employing fingerprint substances to identify individuals.</t>
  </si>
  <si>
    <t>Wu, Y; Tian, SS; Li, WJ; Sun, LH; Song, XL; Zhao, YB; Li, ZP</t>
  </si>
  <si>
    <t>Wu, Yin; Tian, Shi-Si; Li, Wen-Jie; Sun, Ling-Hui; Song, Xi-Lin; Zhao, Ya-Bin; Li, Zhan-ping</t>
  </si>
  <si>
    <t>Time-of-flight secondary ion mass spectrometry; Fingerprint substance; Personal identification; Multivariate statistical analysis</t>
  </si>
  <si>
    <t>People's Public Security University of China; Tsinghua University; Tsinghua University</t>
  </si>
  <si>
    <t>10.19756/j.issn.0253-3820.221258</t>
  </si>
  <si>
    <t>Physical visualization and squalene-based scanning electrochemical microscopy imaging of latent fingerprints on PVDF membrane</t>
  </si>
  <si>
    <t>Fingerprints have long been the gold standard for personal identification in forensic science. However, realizing the high-resolution enhancement of eccrine LFPs is difficult using the traditional methods and the label-free detection of fingerprint residue information is also challenging. Herein, we propose two enhancement strategies for LFPs on PVDF membrane (LFPs/PVDF) using blue-black ink staining and scanning electrochemical microscopy (SECM). The blue-black ink staining method was used for the first time to develop three types (sebaceous, natural and eccrine) of LFPs/PVDF based on the difference in wettability between the fingerprint residues and PVDF membrane. The enhanced fingerprints clearly displayed levels 1-3 features with high contrast and low background interference. Furthermore, we achieved chemical imaging of the LFP/PVDF samples, where their possible visualization mechanisms were ascribed to the electrochemical reactivity of squalene and difference in wettability between the LFP and PVDF membrane, which was first proposed and investigated by SECM imaging and water contact angle (WCA) measurements, respectively. Significantly, SECM imaging not only provided fingerprint patterns without any labelling but also revealed the spatial distribution information of squalene in LFPs simultaneously. In addition, it was also demonstrated that LFPs deposited on various surfaces were first successfully transferred to the PVDF membrane, and then further developed with both methods, making them general for personal identity-related applications. Taken together, the blue-black ink staining method can easily and quickly obtain level 3 features of LFPs/PVDF and the SECM approach can non-invasively image the topography and chemical information of LFPs/PVDF, and thus they can be potentially selected according to various requirements in forensic scenarios.</t>
  </si>
  <si>
    <t>Liu, L; Chen, HY; Tian, L; Sun, XY; Zhang, MQ</t>
  </si>
  <si>
    <t>Liu, Lu; Chen, Hongyu; Tian, Lu; Sun, Xiangyu; Zhang, Meiqin</t>
  </si>
  <si>
    <t>10.1039/d2an01940j</t>
  </si>
  <si>
    <t>Potential applications of Fe3+-activated Sr9Al6O18 nanophosphors for fingerprint detection, oxidative stress, and thrombosis treatment</t>
  </si>
  <si>
    <t>This study reports on the synthesis of Fe3+-activated Sr9Al6O18 nanophosphors (SAO:Fe NPs) using a simple solution combustion process, which emits a pale green light and possesses excellent fluorescence properties. An in-situ powder dusting method was utilized to extract unique ridge features of latent fingerprints (LFPs) on various surfaces using ultra-violet 254 nm excitation. The results showed that SAO:Fe NPs possess high contrast, high sensitivity, and no background interference, enabling the observation of LFPs for longer periods. Poroscopy, which is the examination of sweat pores on the skin's papillary ridges, is important in the identification process, and the YOLOv8x program based on deep convolutional neural networks was used to study the features visible in FPs. The potential of SAO:Fe NPs to ameliorate oxidative stress and thrombosis was analyzed. The results showed that SAO:Fe NPs have antioxidant properties by scavenging 2,2-diphenylpicrylhydrazyl (DPPH) and normalized the stress markers in NaNO2-induced oxidative stress in Red Blood Cells (RBC). In addition, SAO:Fe inhibited platelet aggregation induced by adenosine diphosphate (ADP). Therefore, SAO:Fe NPs may have potential ap-plications in advanced cardiology and forensic sciences. Overall, this study highlights the synthesis and potential applications of SAO:Fe NPs, which can enhance the sensitivity and specificity of fingerprint detection and pro-vide insights into developing novel treatments for oxidative stress and thrombosis.</t>
  </si>
  <si>
    <t>Swathi, BN; Krushna, BRR; Manjula, MV; Manjunatha, K; Devaraja, S; Ho, MK; Chiu, HH; Wu, SY; Subramanian, B; Nagabhushana, H</t>
  </si>
  <si>
    <t>Swathi, B. N.; Krushna, B. R. Radha; Manjula, M. V.; Manjunatha, K.; Devaraja, S.; Ho, Ming-Kang; Chiu, Hsin-Hao; Wu, Sheng Yun; Subramanian, Balanehru; Nagabhushana, H.</t>
  </si>
  <si>
    <t>BIOMATERIALS ADVANCES</t>
  </si>
  <si>
    <t>Latent fingerprints detection; Nanophosphors; Combustion method; Thrombosis</t>
  </si>
  <si>
    <t>Tumkur University; Kuvempu University; National Dong Hwa University; Tumkur University; Tumkur University</t>
  </si>
  <si>
    <t>10.1016/j.bioadv.2023.213482</t>
  </si>
  <si>
    <t>Preliminary assessment of fingermark development techniques for recovering faint ridge impressions from persons with ectodermal dysplasia</t>
  </si>
  <si>
    <t>Latent fingerprint collection and analysis remain a critical forensic technique in a variety of settings globally. However, the quality of deposited fingermarks depends on a plethora of extrinsic and intrinsic factors, one of which includes how skin diseases or conditions can affect development and recovery of latent fingerprint impressions. One such condition is hypohidrotic ectodermal dysplasia (HED), which involves underdevelopment of partial or complete absence of eccrine glands. This study aimed to establish whether recovered fingermark quality was different between HED-positive and unaffected control individuals, and whether quality of developed marks from HED-positive individuals was higher using chemical versus powder methods. Control and HED-positive individuals deposited fingermarks on three different substrates and two development methods were used per substrate . Developed fingermarks were scored qualitatively and compared statistically. Generally, HED-positive individuals produced significantly lower quality marks than the control group, and powder development (either standard or magnetic black) produced significantly poorer quality fingermarks than chemical methods across most substrates for both HED-positive and control group individuals. Taken together, these results support fingerprint examiners using chemical enhancement techniques preferentially where faint fingermarks are encountered. These results contribute important insight for improving best practice and maximizing evidence recovery from faint fingerprint impressions.</t>
  </si>
  <si>
    <t>Finigan, A; McCarthy, D; Krosch, MN</t>
  </si>
  <si>
    <t>Finigan, Alicia; McCarthy, Duncan; Krosch, Matt N.</t>
  </si>
  <si>
    <t>Powder; cyanoacrylate; indanedione; chemical; crime scene examination; donor age</t>
  </si>
  <si>
    <t>10.1080/00450618.2021.2002406</t>
  </si>
  <si>
    <t>Preparation of a low-cost fingerprint powder that harnesses white light to emit long-lived phosphorescence</t>
  </si>
  <si>
    <t>An inexpensive, commercially available doped strontium aluminate phosphor with long-lived afterglow has been prepared and assessed in the role of a luminescent fingerprint dusting powder. Blue, green, and aqua phosphorescence persisting for ca. 30 s was obtainable from treated fingermarks after charging the powders with the white light (400-700 nm) setting of a forensic light source. Imaging the phosphorescent afterglow enabled the elimination of background emissions encountered during latent fingermark examination. This was demonstrated by visualising fingermarks on substrates that possess inbuilt fluorescent security features and highly patterned substrate backgrounds, without any need for bespoke scientific equipment.</t>
  </si>
  <si>
    <t>Hopkins, SL; Clarke, KT; Krosch, MN; Gee, WJ</t>
  </si>
  <si>
    <t>Hopkins, Scarlet L.; Clarke, Kristen T.; Krosch, Matthew N.; Gee, William J.</t>
  </si>
  <si>
    <t>Fingerprint powder; White light; Phosphorescence; Fingerprint development; Doped strontium aluminate</t>
  </si>
  <si>
    <t>10.1016/j.scijus.2023.04.013</t>
  </si>
  <si>
    <t>Probabilistic Fingermark Quality Assessment with Quality Region Localisation</t>
  </si>
  <si>
    <t>The assessment of fingermark (latent fingerprint) quality is an intrinsic part of a forensic investigation. The fingermark quality indicates the value and utility of the trace evidence recovered from the crime scene in the course of a forensic investigation; it determines how the evidence will be processed, and it correlates with the probability of finding a corresponding fingerprint in the reference dataset. The deposition of fingermarks on random surfaces occurs spontaneously in an uncontrolled fashion, which introduces imperfections to the resulting impression of the friction ridge pattern. In this work, we propose a new probabilistic framework for Automated Fingermark Quality Assessment (AFQA). We used modern deep learning techniques, which have the ability to extract patterns even from noisy data, and combined them with a methodology from the field of eXplainable AI (XAI) to make our models more transparent. Our solution first predicts a quality probability distribution, from which we then calculate the final quality value and, if needed, the uncertainty of the model. Additionally, we complemented the predicted quality value with a corresponding quality map. We used GradCAM to determine which regions of the fingermark had the largest effect on the overall quality prediction. We show that the resulting quality maps are highly correlated with the density of minutiae points in the input image. Our deep learning approach achieved high regression performance, while significantly improving the interpretability and transparency of the predictions.</t>
  </si>
  <si>
    <t>Oblak, T; Haraksim, R; Beslay, L; Peer, P</t>
  </si>
  <si>
    <t>Oblak, Tim; Haraksim, Rudolf; Beslay, Laurent; Peer, Peter</t>
  </si>
  <si>
    <t>fingermark; latent fingerprint; quality assessment; deep learning; quality map; probabilistic interpretation; explainability; forensic; biometrics</t>
  </si>
  <si>
    <t>University of Ljubljana; European Commission Joint Research Centre; EC JRC ISPRA Site; University of Ljubljana</t>
  </si>
  <si>
    <t>10.3390/s23084006</t>
  </si>
  <si>
    <t>Real and Altered Fingerprint Classification Based on Various Features and Classifiers</t>
  </si>
  <si>
    <t>Biometric recognition refers to the identification of individuals through their unique behavioral features (e.g., fingerprint, face, and iris). We need distinguishing characteristics to identify people, such as fingerprints, which are world-renowned as the most reliable method to identify people. The recognition of fingerprints has become a standard procedure in forensics, and different techniques are available for this purpose. Most current techniques lack interest in image enhancement and rely on high-dimensional features to generate classification models. Therefore, we proposed an effective fingerprint classification method for classifying the fingerprint image as authentic or altered since criminals and hackers routinely change their fingerprints to generate fake ones. In order to improve fingerprint classification accuracy, our proposed method used the most effective texture features and classifiers. Discriminant Analysis (DCA) and Gaussian Discriminant Analysis (GDA) are employed as classifiers, along with Histogram of Oriented Gradient (HOG) and Segmentation-based Feature Texture Analysis (SFTA) feature vectors as inputs. The performance of the classifiers is determined by assessing a range of feature sets, and the most accurate results are obtained. The proposed method is tested using a Sokoto Coventry Fingerprint Dataset (SOCOFing). The SOCOFing project includes 6,000 fingerprint images collected from 600 African people whose fingerprints were taken ten times. Three distinct degrees of obliteration, central rotation, and z-cut have been performed to obtain synthetically altered replicas of the genuine fingerprints. The proposal achieved massive success with a classification accuracy reaching 99%. The experimental results indicate that the proposed method for fingerprint classification is feasible and effective. The experiments also showed that the proposed SFTA-based GDA method outperformed state-of-art approaches in feature dimension and classification accuracy.</t>
  </si>
  <si>
    <t>Hameed, SS; Ahmed, IT; Al Okashi, OM</t>
  </si>
  <si>
    <t>Hameed, Saif Saad; Ahmed, Ismail Taha; Al Okashi, Omar Munthir</t>
  </si>
  <si>
    <t>CMC-COMPUTERS MATERIALS &amp; CONTINUA</t>
  </si>
  <si>
    <t>Fingerprint classification; HOG; SFTA; discriminant analysis (DCA) classifier; gaussian discriminant analysis (GDA) classifier; SOCOFing</t>
  </si>
  <si>
    <t>University of Anbar</t>
  </si>
  <si>
    <t>10.32604/cmc.2023.031622</t>
  </si>
  <si>
    <t>Computer Science; Materials Science</t>
  </si>
  <si>
    <t>RETRACTED: Generalisability and stability of visual comparison ability (Retracted Article)</t>
  </si>
  <si>
    <t>Visual comparison - or 'pattern-matching' - is a generalisable ability to compare complex visual stimuli (like fingerprints or faces) and decide whether they are from the same source or different sources (e.g., fingerprint-matching). Visual comparison evidence can play a very influential role in court. However, little is understood about the cognitive mechanisms underlying this ability - particularly individual differences in this skill. In this paper, we present two studies where we investigate the domain-general nature of visual comparison by exploring individual differences (N = 124 in Experiment (1) in three visual comparison tasks (toolmarks, footwear, and artificial-prints), and the stability of visual comparison by exploring test-retest reliability (N = 160 in Experiment (2) in six visual comparison tasks (toolmarks, footwear, fingerprints, firearms, faces, and artificial-prints). We find that visual comparison skill generalises to toolmark and footwear comparison and identify stable performance across time - providing the first empirical evidence that visual comparison is a generalisable, reliable, and stable cognitive ability</t>
  </si>
  <si>
    <t>10.1002/acp.4127</t>
  </si>
  <si>
    <t>Robust Palm-print Recognition Using Multi-resolution Texture Patterns with Artificial Neural Network</t>
  </si>
  <si>
    <t>Palm-print recognition system is extensively deployed in a variety of applications, ranging from forensic to mobile phones. This paper proposes a new feature extraction technique for robust palm-print based recognition. The method combines the angle information of an edge operator and multi-scale uniform patterns, which extracts texture patterns at different angular space and spatial resolution. Thus, making the extracted uniform patterns less sensitive to the pixel level values. Further, an optimal artificial neural network structure is developed for classification, which helps in maintaining the higher classification accuracy by significantly reducing the computational complexity. The proposed method is tested on standard PolyU, IIT-Delhi and CASIA palm-print databases. The method yields an equal error rate of 0.2% and classification accuracy of 98.52% on PolyU database.</t>
  </si>
  <si>
    <t>Poonia, P; Ajmera, PK</t>
  </si>
  <si>
    <t>Poonia, Poonam; Ajmera, Pawan K.</t>
  </si>
  <si>
    <t>WIRELESS PERSONAL COMMUNICATIONS</t>
  </si>
  <si>
    <t>Biometrics; Uniform patterns; Texture; EER; Artificial neural network</t>
  </si>
  <si>
    <t>Birla Institute of Technology &amp; Science Pilani (BITS Pilani)</t>
  </si>
  <si>
    <t>10.1007/s11277-023-10819-0</t>
  </si>
  <si>
    <t>Telecommunications</t>
  </si>
  <si>
    <t>Simple Donor-π-Acceptor Compounds Exhibiting Aggregation-Induced Emission as Hidden Fingerprints Detecting Agents</t>
  </si>
  <si>
    <t>Latent fingerprints are a significant carrier of information for a court expert. To detect this type of forensic trace, what is necessary is a method that is easy to use, compact, and versatile. The research aimed to investigate the physicochemical properties of luminescent substances of donor-pi-acceptor systems in terms of their potential use in detecting hidden fingerprints. During the research, a group of fluorene compounds consisting of the (-CH=C(CN)(COOR)) moiety was designed and successfully synthesized. The optical, electrochemical, and aggregation-induced emission properties were studied. The aggregation-induced emission of compounds has been studied in the mixture of THF (as a good solvent) and water (as a poor solvent) with different water fractions ranging from 0% to 99%. Due to the molecular structure, substances showed different affinities to organic traces. As a result, it was noticed that all compounds showed the AIE phenomenon, while during tests on latent fingerprints, it was observed that two substances had particularly forward-looking features in this field.</t>
  </si>
  <si>
    <t>Filipek, P; Hellwig, H; Szlapa-Kula, A; Filapek, M</t>
  </si>
  <si>
    <t>Filipek, Patrycja; Hellwig, Hubert; Szlapa-Kula, Agata; Filapek, Michal</t>
  </si>
  <si>
    <t>aggregation-induced emission (AIE); latent fingerprints; donor-pi-acceptor; electrochemistry; luminescence</t>
  </si>
  <si>
    <t>University of Silesia in Katowice; University of Liege</t>
  </si>
  <si>
    <t>10.3390/molecules28227597</t>
  </si>
  <si>
    <t>Surface-enhanced Raman imaging through sprayed probes for the application in chemical visualization of methamphetamine within fingerprints</t>
  </si>
  <si>
    <t>For fingerprint-involved forensic investigations, cyanoacrylates and inorganic nanophosphors are mostly used for fingerprint visualization. However, methods to simultaneously report fingerprint images and the corresponding specific chemical information have yet to be realized. In this work, chemical visualization of the analytes in fingerprints is achieved through surface-enhanced Raman spectroscopy (SERS) measurements with the aid of spray-dispersed gold nanorods (AuNRs). The optimal coverage of AuNRs was studied by theoretical simulations and experimental operations. A rapid sampling of fingerprints with the chemical of interest was developed by tuning the spray parameters. In particular, the SERS imaging of methamphetamine in fingerprint latent was attempted by addressing the SERS spectral features of methamphetamine. This chemical visualization method reflects both the graphical and chemical characteristics of fingerprints in a single batch measurement, in which methamphetamine can be detected and mapped at the concentration of 10(-5) M. The data processing approach was also modified by employing relevant logical judgments. The improved SERS images with sharpened patterns of fingerprints were obtained by involving the scored multi-peak judgments.</t>
  </si>
  <si>
    <t>Zhang, YT; Xu, BY; Wang, ZH; Yang, RJ; Zhu, LX; He, W; Zhou, GY; Li, JJ; Li, JH; Han, ZW; Hong, Y; Wang, SX</t>
  </si>
  <si>
    <t>Zhang, Yating; Xu, Buyi; Wang, Zehua; Yang, Rongji; Zhu, Leixia; He, Wei; Zhou, Guoyun; Li, Jiujuan; Li, Jianhui; Han, Zhiwei; Hong, Yan; Wang, Shouxu</t>
  </si>
  <si>
    <t>SERS; Methamphetamine; Fingerprint; Nanoparticle</t>
  </si>
  <si>
    <t>University of Electronic Science &amp; Technology of China</t>
  </si>
  <si>
    <t>10.1007/s00216-023-04757-w</t>
  </si>
  <si>
    <t>The use of liquid latex as a pre-treatment to recover debris-covered latent fingerprints from exterior surfaces of vehicles</t>
  </si>
  <si>
    <t>This study evaluated the effectiveness of using liquid latex as a pre-treatment for fingerprint recovery from the exterior surfaces of vehicles in summer. The sample of this study was 540 sebaceous latent fingerprints deposited on the lower body of three vehicles. Thirty control and thirty experimental fingerprints were deposited on each vehicle, and the experiment was repeated three times. The three vehicles were driven daily for either 2, 3, or 4 weeks after the deposition of fingerprints. After the vehicles reached their designated debris accumulation duration, the latent fingerprints in the control groups were developed with black fingerprint powder. Liquid latex was applied onto the fingerprints in the experimental groups, and they were subsequently developed with black fingerprint powder. A chi-sure test indicated that there was a significant difference in fingerprints recovery performance between two methods (X-2 = 4.903, d.f. = 1, p = 0.027). An odds ratio test indicated the control method increases the probability of fingerprint recovery by 1.54 times. A Fisher's exact test was used to evaluate the quality of fingerprints recovered from both methods and it indicated that there is no significant difference in quality using the two methods (p = 0.058). This study indicated that the traditional fingerprint powder method performed better for fingerprint recovery from exterior surfaces of vehicles in summer.</t>
  </si>
  <si>
    <t>Wang, YL; George, M</t>
  </si>
  <si>
    <t>Wang, Yilin; George, Mathew</t>
  </si>
  <si>
    <t>debris; fingermarks; forensic identification; latent fingerprints; liquid latex; ridge details; vehicles</t>
  </si>
  <si>
    <t>Trent University; Trent University</t>
  </si>
  <si>
    <t>10.1111/1556-4029.15205</t>
  </si>
  <si>
    <t>TOF-SIMS study of latent fingerprints on challenging substrates with the aid of transfer films</t>
  </si>
  <si>
    <t>Time-of-flight secondary ion mass spectrometry (TOF-SIMS) has been applied in forensic science for fingerprint detection. However, due to limitations of the instrument, it is not always possible to directly sample fingerprints on certain substrates. In this report, we indirectly sampled fingerprints using transfer films. First, we optimized the experimental conditions and identified transfer films with better results. We then explored the feasibility of revealing fingerprints after transfer and successfully transferred and revealed the detailed features of fingerprints on several common objects that could not be directly sampled. Fingerprints transferred from smooth surfaces yield clearer feature details in ion images. Additionally, we analyzed the substances in the transferred fingerprints and detected components of morphine and MDMA(3,4-methylenedioxy-n-methylamphetamine). By combining feature details with identified chemical components, the identity of a person can be determined, linking suspects to the crime scene. This work provides a new approach for sample introduction in instrumental analysis, enabling TOF-SIMS to be applied in more scenarios. This work provides a new approach for sample introduction in instrumental analysis, enabling TOF-SIMS to be applied in more scenarios.</t>
  </si>
  <si>
    <t>Liu, ZL; Li, WJ; Wu, Y; Man, HZ; Zhao, YB; Li, ZP</t>
  </si>
  <si>
    <t>Liu, Zhaolun; Li, Wenjie; Wu, Yin; Man, Hanze; Zhao, Ya-Bin; Li, Zhanping</t>
  </si>
  <si>
    <t>Tsinghua University; Tsinghua University</t>
  </si>
  <si>
    <t>10.1039/d3ay01256e</t>
  </si>
  <si>
    <t>Tracking the growth of visual evidence in fingerprint comparison tasks</t>
  </si>
  <si>
    <t>Fingerprint comparisons are extended in time due to the fine details (minutiae) that necessitate multiple eye fixations throughout the comparison. How is evidence accumulated across these multiple regions? The present work measures decisions at multiple points during a comparison to address how feature diagnosticity and image clarity play a role in evidence accumulation. We find that evidence is accumulated at a constant rate over time, with evidence for identification and exclusion accumulated at similar rates. Manipulations of image diagnosticity and image clarity demonstrate two exceptions to this constant rate: Highly diagnostic evidence followed by weak evidence tends to lose the initial benefits of the strong start, and low image clarity at the start of the comparison can be overcome with high image clarity at the end of the comparison. The results suggest that examiners tend to treat each region fairly independently (as demonstrated by linear evidence accumulation), with only weak evidence for hysteresis effects that tend to fade as additional regions are presented. Data from transition probability matrices support an incremental evidence accumulation account, with very little evidence for rapid aha  moments even for exclusion decisions. The results are consistent with a model in which each fixated region contributes an independent unit of evidence, and these accumulate to form an eventual decision. Fingerprint comparisons do not seem to depend on which regions are selected first, and thus examiners need not worry about finding the most diagnostic region first, but instead focus on conducting a complete analysis of the latent print.</t>
  </si>
  <si>
    <t>Busey, T; Emerick, B; Vanderkolk, J</t>
  </si>
  <si>
    <t>Busey, Thomas; Emerick, Brandi; Vanderkolk, John</t>
  </si>
  <si>
    <t>ATTENTION PERCEPTION &amp; PSYCHOPHYSICS</t>
  </si>
  <si>
    <t>Evidence accumulation; Signal detection theory; Expertise; Salience; Forensics; Fingerprints</t>
  </si>
  <si>
    <t>10.3758/s13414-022-02594-0</t>
  </si>
  <si>
    <t>Unclonable fluorescence of MgO-ZrO2:Tb3+ nanocomposite for versatile applications in data security, dermatoglyphics</t>
  </si>
  <si>
    <t>Latent fingerprints (LFPs) are one among the most important types of evidences at crime scenes because of the distinctiveness and tenacity of the friction ridges in fingerprints (FPs). Therefore, it is essential in forensic science to develop a reliable method to detect LFPs. Traditional detection methods still face a number of difficulties, such as limited sensitivity, low contrast, strong background, and complex processing stages. In this study, MgO-ZrO2:Tb3+ (1-5 mol%) (MZ:Tb) nanocomposites (NCs) were prepared via a simple solution combustion (SC) method at low temperature. The photoluminescence (PL) investigation demonstrates that when excited at 379 nm, the produced NCs emits distinctive emission peaks of terbium ions (Tb3+). According to the photometric results, the NCs can be employed as warm light NCs and emit light in the green portion of the colour spectrum. The estimated optical band gap from diffuse reflectance spectra is found to be in the range 4.84-4.97 eV. Regardless of the type of surface being used, the optimized MgO-ZrO2:Tb3+ (4 mol%) (MZ:4Tb) NCs has a strong ability to minimize background fluorescence interference. With high contrast LFP and I-V type of cheiloscopy, these NCs present a flexible fluorescent mark for the identification of levels 1-3 details in forensic investigation.</t>
  </si>
  <si>
    <t>Swathi, BN; Krushna, BRR; Prasad, BD; Sharma, SC; Subramanian, B; Nagabhushana, H</t>
  </si>
  <si>
    <t>Swathi, B. N.; Krushna, B. R. Radha; Daruka Prasad, B.; Sharma, S. C.; Subramanian, Balanehru; Nagabhushana, H.</t>
  </si>
  <si>
    <t>LUMINESCENCE</t>
  </si>
  <si>
    <t>anti-counterfeiting; cheiloscopy; latent fingerprint; nanocomposite; photoluminescence</t>
  </si>
  <si>
    <t>Tumkur University; Visvesvaraya Technological University; Jain University; Tumkur University</t>
  </si>
  <si>
    <t>10.1002/bio.4440</t>
  </si>
  <si>
    <t>Unusual fingerprint patterns in humans: implications for forensic casework and fingerprint research</t>
  </si>
  <si>
    <t>The tenacity of the fingerprint evidence for the identification of criminals has been well documented, but none of the research work so far focussed on unusual prints. Therefore, in the present study, we attempted to define rarely encountered fingerprints in a human population. Our purpose was to explore unusual pattern types on the finger balls and compare these with commonly occurring and classifiable pattern types. Furthermore, we discuss the occurrence of unusual fingerprints in both the sexes with reference to the finger digits. The study was conducted on 512 participants aged between 18 and 35 years from two ethnic groups of North India. A total of 5120 fingerprints from each digit of the 512 individuals were obtained. The fingerprints were analysed for the pattern types based on Henry's classification. Patterns that did not fall in the prescribed category as per the definition of the published finger pattern types were identified as unusual fingerprints. We found an incidence of unusual prints of 0.21% and describe these based on a comparison with the general pattern types according to Henry's classification. We describe eleven unusual fingerprint patterns, formulating categories that may aid in the individualisation process. The proposed new nomenclature of these unusual fingerprints may assist forensic scientists and fingerprint examiners in better understanding and labelling of similar patterns in forensic cases. Our research may also influence the general forensic science community and biological anthropologists in making population standards pertaining to different types of fingerprints in various population groups and their genetic and familial relationships.</t>
  </si>
  <si>
    <t>Baryah, N; Krishan, K; Kanchan, T</t>
  </si>
  <si>
    <t>Baryah, Neha; Krishan, Kewal; Kanchan, Tanuj</t>
  </si>
  <si>
    <t>Unusual fingerprints; General fingerprint types; Henry's classification of fingerprints; Fingerprint identification; Fingerprint research</t>
  </si>
  <si>
    <t>Panjab University; All India Institute of Medical Sciences (AIIMS) Jodhpur</t>
  </si>
  <si>
    <t>10.1007/s00114-023-01834-z</t>
  </si>
  <si>
    <t>Visualization and dermatoglyphics of latent fingerprints (sweat pores): Security ink for anticounterfeiting labels and case studies</t>
  </si>
  <si>
    <t>In this report, 1,8-naphthalimide (NG)-based blue emitters non-covalently doped on silica was used for visual-ization of latent fingerprints and anticounterfeiting applications. The NG possess CIE coordinate value x = 0.2, y = 0.32 with blue-green emission in solid state and possess low cytotoxicity with IC50 value 85 mu M. The excellent performance of NG@SiO2 was demonstrated by visualization of LFPs up to levels 1-3 on a variety of substrates including porous and nonporous surfaces using powder dusting method without any post treatment. The details of level 1 (classification); level 2 (19 minutiae points such as bifurcations, hook, eye, delta, bridge, crossover, lake, island, ridge incipient, scar and speciality features) and level 3 (size, shape, number and position of sweat pores, width of the fingerprint ridge) are clear. A detailed case studies have been carried out by collecting fin-gerprints from 14 subjects aged between 19 and 29 years. Each collected LFPs were screened and differentiated from each other to establish the individuality of subjects using information of levels 1-3, The NG was further used for developing invisible security ink for use in pen, stamp pad for writing/stamping on paper and silica -coated TLC plates. These results may find applications in forensic science and data security.</t>
  </si>
  <si>
    <t>Kumar, S; Singh, P</t>
  </si>
  <si>
    <t>Kumar, Sanjeev; Singh, Prabhpreet</t>
  </si>
  <si>
    <t>Glycol ether; Sweat pore; Fingerprinting; Anticounterfeiting; Naphthalimide</t>
  </si>
  <si>
    <t>10.1016/j.jphotochem.2022.114418</t>
  </si>
  <si>
    <t>Visualizing Fingerprints on Porous Objects by an Optical Sensor Minimally Destructive to DNA Based on Aggregation-Induced Emission</t>
  </si>
  <si>
    <t>Development of latent fingerprints (LFPs) at the scene played the important role in forensic investigations by reconstructing crime trajectory and individualizing suspect. In this work, the optical sensor named TPE-LL with aggregation-induced emission property was constructed and used in LFPs visualization. The sensor exhibited a satisfactory linear relationship to tryptophan (Trp) in the range of 1-20 nM with the low detection limit of 0.15 nM. The samples were collected from 60 volunteers, with a total of 7200 impressed samples and 160 natural samples. Significantly, the high-resolution fingerprints images with high fidelity and contrast containing pore features were obtained from impressed samples left on porous object for 15 days. Meanwhile, the relative complete STR typing profiles of deposited DNA were obtained and the identification rate of DNA after the develop process was 76.5 %, suggesting that the method was low destructive to DNA. The results indicated that the sensor provided promising perspectives on solving the current technical problems in the field of forensic science and technology In the sections that follow, this paper provides a brief overview of the optical sensor TPE-LL constructed for visualizing latent fingerprints by detecting tryptophan (Trp) followed by more detailed discussions regarding its development and performance. The friction ridges of fingerprints can be clearly observed under 370 nm excitation wavelength with low-destructive DNA.image</t>
  </si>
  <si>
    <t>Liang, MW; Hu, W; Zhao, YB; Luo, YP</t>
  </si>
  <si>
    <t>Liang, Muwen; Hu, Wei; Zhao, Yabin; Luo, Yaping</t>
  </si>
  <si>
    <t>Visualizing fingerprints; low-destructive DNA; Optical sensor; Aggregation-induced emission</t>
  </si>
  <si>
    <t>People's Public Security University of China</t>
  </si>
  <si>
    <t>10.1002/slct.202302186</t>
  </si>
  <si>
    <t>Wet nitrocellulose membrane for the level 3 feature visualization of various latent fingerprints and gender determination</t>
  </si>
  <si>
    <t>A facile and high-resolution enhancement of latent fingerprints (LFPs) has been developed by using a wet nitrocellulose (NC) membrane as a matrix under natural light. A clear fingerprint pattern was presented on the membrane after a fingertip touch owing to the difference in light transmittance between the ridge residues and the wet-NC-membrane background. Compared with conventional methods, this protocol can provide a higher resolution fingerprint image to extract level 3 details accurately. It is also compatible with commonly used fingerprint visualization techniques (magnetic ferric oxide powder and AgNO3. The modified membrane could be more general to realize the high-resolution visualization of LFP transferred from various substrates, even independent of light projection. Due to the excellent feasibility and reproducibility of level 3 details extracted by the wet NC membrane, the frequency distribution of the distance between adjacent sweat pores (FDDasp) could be used to effectively distinguish the fragmentary fingerprints. Finally, the level 3 features of LFPs from females and males were conveniently extracted by the wet-NC-membrane method for gender identification. The statistical results indicated that females had a higher average sweat pore density (115/9 mm(2)) than males (84/9 mm(2)). Taken together, this approach provided a high-resolution, reproducible, and accurate imaging of LFPs, which shows great promise for forensic information analysis.</t>
  </si>
  <si>
    <t>Tian, L; Chen, HY; Sun, XY; Liu, L; Zhang, MQ</t>
  </si>
  <si>
    <t>Tian, Lu; Chen, Hongyu; Sun, Xiangyu; Liu, Lu; Zhang, Meiqin</t>
  </si>
  <si>
    <t>10.1039/d3an00511a</t>
  </si>
  <si>
    <t>ZnO@SiO2 Nanocapsules: Efficient Fluorescence for Latent Fingerprint Detection</t>
  </si>
  <si>
    <t>As advanced fingerprint powders, fluorescent materials generally provide high sensitivity and improved contrast on the pigments or patterned surface, with high resolution. In this study, ZnO nanoparticles are used as fluorescent materials and are homogeneously embedded into SiO2 matrix to prepare ZnO@SiO2 nanocapsules. Compared with conventional methods, ZnO@SiO2 nanocapsules are fabricated using the transparent ethanol solution of ZnO NPs and n-Octyltriethoxysilane without any surfactants. Interestingly, a large number of ZnO NPs can be homogeneously embedded in the silica matrix, reducing the aggregation-induced quenching effect. The maximum emission of the ZnO@SiO2 nanocapsules powder is located at 530 nm under 325 nm irradiation, and the photoluminescence intensity and the sensitivity of latent fingerprints development depend on the quantity of ZnO NPs in the composites. The prepared fluorescent ZnO@SiO2 nanocapsules show outstanding property applied as effective fluorescent eikonogens for the high-sensitivity visualization of latent fingerprints on different porous and non-porous substrates. It has been demonstrated that ZnO@SiO2 nanocapsules compounds combine the admirable adhesion of silica powders to fingerprint residues with the excellent photoluminescence properties of ZnO to form a promising light-emitting material for fingerprint.</t>
  </si>
  <si>
    <t>Zhai, JL; Jiang, H</t>
  </si>
  <si>
    <t>Zhai, Jiali; Jiang, Huan</t>
  </si>
  <si>
    <t>ZnO@SiO2 nanocapsules; latent fingerprints; forensic science; fluorescence</t>
  </si>
  <si>
    <t>Jilin Police College</t>
  </si>
  <si>
    <t>10.1002/slct.202301101</t>
  </si>
  <si>
    <t>A fluorescent molecular rotor for the in situ imaging of latent fingerprints</t>
  </si>
  <si>
    <t>Efficient techniques for developing latent fingerprints are invaluable resources to solve crimes. In this work, we developed a fluorescent molecular rotor probe that responds to hydrophobic and viscous environments and visualizes latent fingerprints with level 3 details. We believe that the simple and convenient features of LFP-1 will benefit forensic practice.</t>
  </si>
  <si>
    <t>Choi, NE; Kim, EJ; Lee, J</t>
  </si>
  <si>
    <t>Choi, Na-Eun; Kim, Eun-Ji; Lee, Jiyoun</t>
  </si>
  <si>
    <t>10.1039/d2ra06728e</t>
  </si>
  <si>
    <t>A preliminary study investigating the overlay method in forensic podiatry for comparison of insole footprints</t>
  </si>
  <si>
    <t>The overlay method is used in forensic podiatry to compare the shape, position, and overall fit of features between questioned and reference footprint evidence. However, the scientific foundation underpinning its validity in the comparison of insole footprints is not fully understood because of a lack of published data defining its statistical operating parameters. A review of literature revealed its subjective nature with little scientific validation, limited only to face validity. The aim of this study investigated strength of agreement between three expert footprint examiners' overlay comparisons of ten reference insole footprints using Cohen's weighted kappa (K-w). Validity of method was explored using measures of sensitivity, specificity, false positive rate (FPR), false negative rate (FNR), receiver operating characteristic (ROC) curve and area under the ROC curve (AUC). Results showed two examiners demonstrated high inter-rater consistency between their overlay comparisons (K-w: 0.981; 95 %CI: 0.943 to 1.020 for Rater1 v Rater2) whilst one examiner did not (K-w: 0.340; 95 %CI: 0.148 to 0.532 for Rater1 v Rater3; K-w: 0.310; 95 %CI: 0.100 to 0.519 for Rater2 v Rater3). Validity was investigated using a conclusion scale in a verbal expressions table to indicate support or rejection of compatibility of footprints between one questioned insole and ten reference insoles. Data analysis indicated validity as follows: Sensitivity: 77.8 %, Specificity: 61.9 %, FPR: 38.1 % and FNR: 22.2 %. ROC analysis corroborated this finding. AUC was calculated at 0.762 or 76.2 % indicating an acceptable' measure of overall accuracy of the overlay method for insole footprint comparison. Findings provide novel data supporting previous suggestions that the overlay method should not be used in isolation to compare insole footprints. Data also offers insight into the scientific foundation of this method, whilst highlighting its limitations and providing some implications and recommendations for forensic podiatry practice.</t>
  </si>
  <si>
    <t>Howsam, N; Reel, S; Killey, J</t>
  </si>
  <si>
    <t>Howsam, Nicolas; Reel, Sarah; Killey, Jenny</t>
  </si>
  <si>
    <t>Overlay; Insole; Footprint; Validity; Forensic; Podiatry</t>
  </si>
  <si>
    <t>University of Huddersfield</t>
  </si>
  <si>
    <t>10.1016/j.scijus.2022.07.009</t>
  </si>
  <si>
    <t>A single-phase white emitting nanophosphor with refined crystal structure and extremely luminescent characteristics for WLEDs and latent fingerprint detection</t>
  </si>
  <si>
    <t>Rare earth (RE) elements activated luminescent phosphor materials play a critical role in optoelectronics and advanced forensic applications. For white light-emitting diodes (WLEDs) and latent fingerprints (LFPs) detection, we employed a wet chemical approach to synthesize Bi3+/Eu3+ coactivated Y2O3 single-phase white emitting nanophosphor at low temperatures. Experiments are carried out on the photoluminescence (PL) behavior of the nanophosphor as well as the qualitative and quantitative structural characterizations of two different symmetric sites of the crystal. The nanophosphor emitted blue, green, and a strong red emission bands with optimal intensity when exposed to ultraviolet (UV) radiation, resulting in white light when these three emission bands were combined. The observed PL-spectra of the Bi3+ ion is fragmented into two sub-bands occupying Bi3+(I) and Bi3+(II) sites, with stokes shifts of 2.94 x 103 cm 1 and 9.06 x 103 cm 1 respectively. The efficient energy transfer mechanism of Bi3+(I)/Bi3+(II).Eu3+ was investigated using the PL-emission spectra. Under excitations at 326 and 342 nm, the Commission Internationale de l'Eclairage (CIE) 1931 chromaticity coordinates and correlated color temperature (CCTs) exhibited the tunable white color. Furthermore, the nanophosphor was utilized to observe the clear skin ridge pattern of the fingerprints under 254 UV nm light. The findings of these experiments revealed that the produced nanophosphor could be a suitable candidate for WLEDs and LFP imaging applications.</t>
  </si>
  <si>
    <t>Limbu, S; Singh, LR; Okram, GS</t>
  </si>
  <si>
    <t>Limbu, Sanjeeb; Singh, Laishram Robindro; Okram, Gunadhor Singh</t>
  </si>
  <si>
    <t>White LEDs; Luminescent; Nanophosphor; Energy transfer; Latent fingerprint</t>
  </si>
  <si>
    <t>North Eastern Hill University; UGC DAE Consortium for Scientific Research</t>
  </si>
  <si>
    <t>10.1016/j.matchemphys.2022.126619</t>
  </si>
  <si>
    <t>Blue light-induced rare-earth free phosphors for the highly sensitive and selective imaging of latent fingerprints based on enhanced hydrophobic interaction</t>
  </si>
  <si>
    <t>The demand for in-situ detection of latent fingerprints (LFPs) in ways of high sensitivity, high selectivity, high contrast, low cost and user-friendly is still urgent. To overcome this challenge, a moisture-stable, red-emitting fluoride phosphor K(3)AIF(6):Mn4+ (KAF:Mn4+) with an organic hydrophobic skin was pre- pared. The phosphor has a uniform and superfine morphology with excellent luminescence properties. More importantly, this non-ultraviolet (UV) or non-near infrared (NIR) induced phosphor was proved to be an ideal fluorescent label for LFP imaging, which is both friendly for touch DNA analysis and compatible to forensic light sources. The well-defined ridge details with little background interference on various surfaces were presented by the oleic acid (OA) modified KAF:Mn4+ (IKAF:Mn4+-OA) phosphor in few seconds using the powder dusting method. To confirm the high selectivity of KAF:Mn4+-OA for LFP imaging, an efficient quantitative evaluation method is proposed with the aid of Imagej &amp; Origin soft-ware. Due to the superiority of the Mn4+-doped fluoride for the rapid imaging of LFPs in terms of low-cost, high compatibility and good availability, it is expected to be a promising candidate for forensic science as well as fluorescence imaging in other fields instead of rare earth luminescent materials. (C) 2021 The Chinese Ceramic Society. Production and hosting by Elsevier B.V.</t>
  </si>
  <si>
    <t>Peng, D; He, SA; Zhang, YY; Yao, LQ; Nie, WD; Liao, ZJ; Cai, WT; Ye, XY</t>
  </si>
  <si>
    <t>Peng, Di; He, Shengan; Zhang, Yuyan; Yao, Liqin; Nie, Wendong; Liao, Zhijian; Cai, Wenting; Ye, Xinyu</t>
  </si>
  <si>
    <t>JOURNAL OF MATERIOMICS</t>
  </si>
  <si>
    <t>Mn4+; Photoluminescence; Hydrophobic interaction; Latent fingerprint; Fluorescent label; Forensic science</t>
  </si>
  <si>
    <t>Southwest University of Political Science &amp; Law - China; Jiangxi University of Science &amp; Technology</t>
  </si>
  <si>
    <t>10.1016/j.jmat.2021.03.005</t>
  </si>
  <si>
    <t>Collaborative practise in forensic science and academia: The development of a documentation strategy for fingerprint examinations in an English fingerprint bureau in the ISO 17025 era</t>
  </si>
  <si>
    <t>The mandatory introduction of ISO 17,025 accreditation to fingerprint comparisons forced changes to the documentation procedures. Academic and grey literature consistently suggest that the documentation should provide a sufficient auditable trail, yet there is some dissimilarity in the guidance relating to documentation content, and subjectivity with its interpretation. The accreditation body, UK Accreditation Service (UKAS), was not prescriptive in the methods required to produce working notes and were open to different practises, which has provided a useful opportunity to compare approaches to casework and to work with practitioners to inform effective practise.The research team carried out a gap analysis between pre-accreditation operational documentation practise and an ACE-V checklist, which was a summary of best practise guidance on documentation content. A white box study included thirty-one fingerprint examiners from six institutions, who were asked to undertake an 'Analysis' of eight friction ridge impressions. Participants were asked to produce working notes using their pre-accreditation documentation approach and a piece of software called 'PiAnoS', which prompted mark annota-tion and an assessment of mark quality. The notes were compared to the ACE-V checklist to determine which of the documentary suggestions were considered to obtain an understanding of experts' decision making. The re-sults were used to develop a documentation strategy for an operational English fingerprint bureau, referred to as a Mark Analysis Form. It consisted of content from the ACE-V checklist, supported by literature, and which received high response rates from experts alongside discussions by the research team to determine its relevance in the documentation strategy. The strategy met with the ISO 17,025 standard, evidenced by UKAS approval, and is currently used for casework.</t>
  </si>
  <si>
    <t>Needham, M; Fieldhouse, S; Morris, W; Wheeler, J; Nicholls, G</t>
  </si>
  <si>
    <t>Needham, Megan; Fieldhouse, Sarah; Morris, William; Wheeler, John; Nicholls, Gary</t>
  </si>
  <si>
    <t>Fingerprint Examination; ACE-V; Documentation; Identification; Contemporaneous notes; ISO 17025</t>
  </si>
  <si>
    <t>Staffordshire University; Nottingham Trent University</t>
  </si>
  <si>
    <t>10.1016/j.scijus.2022.03.004</t>
  </si>
  <si>
    <t>Color tunable SrZrO3:Sm3+ nanopowders with satisfactory photoluminescent, band engineering properties for warm white LEDs and advanced forensic applications</t>
  </si>
  <si>
    <t>In the present investigation, color tunable samarium ions incorporated SrZrO3 nanopowders fabricated by simple solution combustion technique by using Aloe vera gel as fuel studied. The thorough characterization of the synthesised SrZrO3 nano materials by different analytical techniques has been explored. The powder X-ray diffraction profiles authorizes the orthorhombic phase of SrZrO3. The band gap energies were evaluated by diffuse reflectance spectra profiles and it was found that the values were observed between 4.42-4.81 eV. The dumb-bell shaped morphology was confirmed by the scanning electron microscope images. The size of the particles was estimated by means of Transmission electron microscope and it was found to be around 30 nm. The photoluminescence properties were studied by means of emission spectra at room temperature. The three prominent peaks of Sm ions were observed at 555 ((4)G(5/2)-&gt; 6H(5/2)), 609 ((4)G(5/2)-&gt; H-6(7/2)) and 645 nm ((4)G(5/2)-&gt; H-6(9/2)) respectively under 403 nm (H-6(5/2)-&gt; F-4(7/2)) excitation wavelength. The highest PL emission was observed for 5 mol% of Sm incorporated SrZrO3. The photoluminescence emission decreases beyond 5 mol% of dopant concentrations owing to the well-known concentration quenching mechanism. Commission international de I'Eclairage diagram unveils orange color due to (0.6362, 0.3633) lines and the average color purity of the fabricated powders was found to be similar to 90%. Further, the average internal quantum efficiency was estimated and it was observed to be 36.46%. In addition to this, the optimized powders were utilized to detect the latent fingerprint on non-porous surface. The found results indicated that, the powders can simulate the clear ridge details including the 3 types such as sweat pores without any background hindrance. The achieved results recommend the prepared phosphors can be excellently employed in the production of the white light emitting diode applications as orange-red component and also used for the advanced forensic applications. (C) 2021 Elsevier B.V. All rights reserved.</t>
  </si>
  <si>
    <t>Sushma, KC; Kumar, S; Nagaraju, G; Aarti, DP; Reddy, MBM; Rudresha, MS; Basavaraj, RB</t>
  </si>
  <si>
    <t>Sushma, K. C.; Kumar, Santosh; Nagaraju, G.; Aarti, D. P.; Reddy, M. B. Madhusudana; Rudresha, M. S.; Basavaraj, R. B.</t>
  </si>
  <si>
    <t>Fingerprint; LED; Band gap; Quantum efficiency and color purity</t>
  </si>
  <si>
    <t>Siddaganga Institute of Technology; REVA University</t>
  </si>
  <si>
    <t>10.1016/j.molstruc.2021.132302</t>
  </si>
  <si>
    <t>Colorimetric visualization and SECM imaging of latent fingerprints on food surfaces</t>
  </si>
  <si>
    <t>Fingerprints have long been and are still considered to be an important evidence for personal identification in forensic investigations. Food surfaces are commonly encountered at crime scenes, so it is vital to visualize the latent fingerprints deposited on them (LFPs/food). In this work, nitrocellulose (NC) membrane and fruit juice were used to lift and enhance LFPs/food, respectively. First of all, different fruit juices were chosen to develop the LFPs left directly on the NC membrane (direct-LFPs/NC). A high-resolution pattern of the developed fingerprint could appear just in a few seconds with only one step. Furthermore, the LFPs lifted by NC membranes from different food surfaces (lifted-LFPs/food-NC) were developed with pitaya juice to demonstrate the generality of this method. The physical colorimetric images show that this method is well suitable for both the directLFPs/NC and the lifted-LFPs/food-NC, which can provide high-resolution level 2 and level 3 features. Moreover, juice-developed LFPs/NC could further be electrochemically imaged by scanning electrochemical microscopy (SECM) with even higher spatial resolution. The dual physical and electrochemical images of LFPs/food have been successfully achieved, which can complement each other to get more accurate fingerprint information. As it is simple, fast, general, safe, cheap, convenient, and sensitive, the developed methodology demonstrates great potential in personal identification related fields.</t>
  </si>
  <si>
    <t>Wei, R; Tian, L; Chen, HY; Shi, M; Sun, XY; Zhang, MQ</t>
  </si>
  <si>
    <t>Wei, Rui; Tian, Lu; Chen, Hongyu; Shi, Mi; Sun, Xiangyu; Zhang, Meiqin</t>
  </si>
  <si>
    <t>Latent fingerprints; Food surface; Juice; NC membrane; SECM</t>
  </si>
  <si>
    <t>10.1016/j.electacta.2022.140502</t>
  </si>
  <si>
    <t>Comparative Study of Fingerprint-Based Gender Identification</t>
  </si>
  <si>
    <t>Gender identification is a need in forensics investigation. In addition to their use for identification, fingerprints are used for gender identifications. In this work, we propose a model for fingerprint gender classification focusing on a small dataset with imbalanced classes. First, we applied denoising and equalization filters to the fingerprint images. Then, we cropped the image into a region of interest. After preprocessing the fingerprint image, we extracted fast Fourier transform (FFT) and principal component analysis (PCA) features, and we applied the min-max normalization. We train our models with each of them as well as with their fusion. To balance the initially imbalanced datasets, we used two sampling techniques: random sampling and synthetic minority oversampling Technique (SMOTE). Our comparison of the receiver operating characteristic (ROC) of K-nearest neighbours (KNN), Support Vector Machine (SVM), Decision Tree, and forward neural network showed that the best result for the area under the ROC Curve is given by the SVM classifier. Next, we compared the SVM classifier accuracy for each fingerprint position with FFT features, PCA features, and their fusion. In addition, we applied both random hybrid sampling and SMOTE sampling. We applied our method on the National Institute of Standards and Technology (NIST) special database, 4 gray scale images of fingerprint image. We showed that the fusion of FFT and PCA features gives the best gender identification accuracy when the SMOTE dataset balancing technique is applied. We found that the right ring finger was more appropriate with 75.55% of correct male gender identifications and 91.62% female gender identification. Further investigation into dataset balancing techniques will be applied in the future.</t>
  </si>
  <si>
    <t>Berriche, L</t>
  </si>
  <si>
    <t>Berriche, Lamia</t>
  </si>
  <si>
    <t>SECURITY AND COMMUNICATION NETWORKS</t>
  </si>
  <si>
    <t>Prince Sultan University</t>
  </si>
  <si>
    <t>10.1155/2022/1626953</t>
  </si>
  <si>
    <t>Computer Science; Telecommunications</t>
  </si>
  <si>
    <t>Construction, Mechanism, and Forensic Application of Green-Light- Excited Fluorescent Carbon Dots/Diatomite Composites</t>
  </si>
  <si>
    <t>Latent fingerprints are invisible impressions that need to be developed before being used for individual identification. To advance fingerprint powdering, which is the most common method of developing latent fingerprints on nonporous substrates, two types of green-light-excited carbon dots (CDs) were synthesized hydrothermally using rhodamine 6G (R6G) and rhodamine B (RB) as the precursors. Under the physical effects of capillary attraction and coffee-ring effect, they were dispersed into hierarchical porous micron-sized diatomite (DE) in a facile, cost-effective, and eco-friendly way. The evolution of fluorescence characteristics from water-dispersed CDs to solid CDs/DE composite powders is clarified from the perspectives of physical properties and microstructures of the CDs and diatomite matrix. Optimized green fluorescent R6G-CDs/DE and yellow fluorescent RB-CDs/DE can be excited by visible light (green region) and show very high performance in fingerprint development under the luminescence modes, which has low phototoxicity and helps to preserve chemical information in fingerprint residues. Furthermore, image enhancement protocols, called digital filters, established based on qualitative and quantitative analyses of red, green, and blue (RGB) channel images of fluorescent fingerprints developed with the CDs/DE composite powders are very efficient in eliminating background interferences of challenging surfaces such as multicolored or patterned substrates. The as-prepared new materials for fingerprint development and the created methods for image enhancement show great promise in practical application scenarios.</t>
  </si>
  <si>
    <t>Yuan, CJ; Wang, M; Li, M; Sun, PR; Gao, RX; Tang, JH</t>
  </si>
  <si>
    <t>Yuan, Chuanjun; Wang, Meng; Li, Ming; Sun, Pengrui; Gao, Rongxuan; Tang, Jiahao</t>
  </si>
  <si>
    <t>ACS SUSTAINABLE CHEMISTRY &amp; ENGINEERING</t>
  </si>
  <si>
    <t>carbon dots; diatomite; fluorescence; green light excitation; latent fingerprint</t>
  </si>
  <si>
    <t>Criminal Investigation Police University of China</t>
  </si>
  <si>
    <t>10.1021/acssuschemeng.2c04516</t>
  </si>
  <si>
    <t>Chemistry; Science &amp; Technology - Other Topics; Engineering</t>
  </si>
  <si>
    <t>Cross-Linking Induced Emission of Polymer Micelles for High-Contrast Visualization Level 3 Details of Latent Fingerprints</t>
  </si>
  <si>
    <t>Rationally developing an intelligent tool for high-contrast fluorescence imaging of latent fingerprints (LFPs) is gaining much concern in many applications such as medical diagnostics and forensic investigations. Herein, the off-on fluorescent polymer micelles (PMs) have been rationally designed and synthesized for high-contrast fluorescence imaging of LFPs through the cross-linking reaction of hydrazine (N2H4) and aldehyde group of polymer. Excitingly, the cross-linking (N2H4) induced emission of PMs has the property of aggregation-induced emission (AIE) and excited state intramolecular proton transfer (ESIPT), which could effectively address the notorious aggregation-caused quenching (ACQ) effects of conventional organic dyes. In addition, the cross-linking strategy can not only improve structural stability of PMs but also enhance its fluorescence brightness. The experiment results demonstrated that PMs showed high water dispersibility (100% aqueous solution), high selectivity, large Stokes shift (similar to 150 nm), good photostability, and excellent long-term stability. Because of the hydrophobic interaction between the PMs and fingerprint components, the PMs preferentially adhered onto the ridges of fingerprint, and then cross-linking (N2H4) induced emission properties endowed the PMs for high-contrast imaging of LFPs in different substrates, especially the levels 1-3 details of LFPs. We expect that this strategy will provide vital support for LFPs technology.</t>
  </si>
  <si>
    <t>Zou, R; Yu, Y; Pan, HR; Zhang, PS; Cheng, FM; Zhang, CH; Chen, S; Chen, J; Zeng, RJ</t>
  </si>
  <si>
    <t>Zou, Rou; Yu, You; Pan, Heru; Zhang, Peisheng; Cheng, Fenmin; Zhang, Chonghua; Chen, Shu; Chen, Jian; Zeng, Rongjin</t>
  </si>
  <si>
    <t>polymer micelles; AIE plus ESIPT; cross-linking induced emission; fluorescent imaging; latent fingerprints</t>
  </si>
  <si>
    <t>Hunan University of Science &amp; Technology; South China University of Technology</t>
  </si>
  <si>
    <t>10.1021/acsami.2c02563</t>
  </si>
  <si>
    <t>Development of an instrument for assessing the quality of forensic evidence and expert testimony from three feature-comparison methods: DNA, voice, and fingerprint analysis</t>
  </si>
  <si>
    <t>In a context of rising violence and long-lasting impunity, in 2008, Mexico's criminal justice system underwent a radical change from an inquisitorial model to an adversarial one, to make it more effective, transparent, and expeditious. The new system tasked judges with publicly determining the admissibility of forensic evidence, as well as assessing its technical quality and probative value-tasks for which they currently receive little to no training. With the aim of contributing to the consolidation of the adversarial model, a comparative framework-in the form of a checklist-of the analysis of fingerprints, DNA samples, and voice recordings was created. To do so, a review of the academic literature, published reports, and guidelines was performed. The collected data were synthesized and submitted to a panel of Mexican judges, who provided feedback on its adequacy. The framework focuses on the steps on which quality assurance of forensic evidence depends, organized in five discrete stages that span from the collection of samples at the scene of a crime to the presentation of evidence at trial, specifying the main technical criteria experts should state to allow a decision maker to examine its accuracy and reliability. Differences and commonalities among the three methods were identified, particularly in terms of how qualitative and quantitative analyses are performed in each. Besides its potential usefulness as an aid for judicial decision-making, the checklist could be a valuable resource for training programs aimed at judges, as well as quality assurance programs.</t>
  </si>
  <si>
    <t>Villavicencio-Queijeiro, A; Loyzance, C; García-Castillo, Z; Suzuri-Hernández, J; Castillo-Alanis, A; López-Olvera, P; López-Escobedo, F</t>
  </si>
  <si>
    <t>Villavicencio-Queijeiro, Alexa; Loyzance, Chantal; Garcia-Castillo, Zoraida; Suzuri-Hernandez, Jiro; Castillo-Alanis, Alejandra; Lopez-Olvera, Patricia; Lopez-Escobedo, Fernanda</t>
  </si>
  <si>
    <t>admissibility criteria; DNA analysis; expert testimony; feature-comparison methods; fingerprint analysis; forensic voice analysis; judicial decision makers; Mexico</t>
  </si>
  <si>
    <t>Universidad Nacional Autonoma de Mexico; Universidad Nacional Autonoma de Mexico</t>
  </si>
  <si>
    <t>10.1111/1556-4029.14898</t>
  </si>
  <si>
    <t>Diffuse Reflectance FTIR of Latent Fingerprints and Discriminant Analysis for Sex Identification in Humans</t>
  </si>
  <si>
    <t>Latent fingerprint is an important crime scene evidence, but it is not always recoverable or technically suitable for analysis with fingerprint patterns. Forensic science has shown that other information can be explored from traces using chemical compounds. Infrared spectroscopy is a nondestructive technique that is widely applied to a variety of forensic evidence. In this work, infrared spectroscopy and partial least square discriminant analysis were used to determine the human sex based on latent fingermark analysis. Fingerprint samples were taken from 42 male and female donors, then kept in either dark or light storage conditions, and the Fourier transform infrared (FTIR) spectra were measured considering a period of up to 30 days from collection. The regions from 3000 to 2800 cm-1 and 1790 to 1150 cm-1 presented the greatest differences in the peak intensities among the two sex groups. The results showed a correct discrimination rate higher than 80%.</t>
  </si>
  <si>
    <t>de Souza, MA; Santos, AS; da Silva, SW; Braga, JWB; Sousa, MH</t>
  </si>
  <si>
    <t>de Souza, Marco Antonio; Santos, Alexandre S.; da Silva, Sebastiao William; Braga, Jez Willian B.; Sousa, Marcelo Henrique</t>
  </si>
  <si>
    <t>JOURNAL OF THE BRAZILIAN CHEMICAL SOCIETY</t>
  </si>
  <si>
    <t>sex determination; latent fingerprints; fingermarks; chemometric analysis; FTIR</t>
  </si>
  <si>
    <t>Universidade de Brasilia; Universidade de Brasilia; Universidade de Brasilia</t>
  </si>
  <si>
    <t>10.21577/0103-5053.20220150</t>
  </si>
  <si>
    <t>Directional mean curvature for textured image demixing</t>
  </si>
  <si>
    <t>Approximation theory plays an important role in image processing, especially image de convolution and decomposition. For piecewise smooth images, there are many methods that have been developed over the past thirty years. The goal of this study is to devise similar and practical methodology for handling textured images. This problem is motivated by forensic imaging, since fingerprints, shoeprints and bullet ballistic evidence are textured images. In particular, it is known that texture information is almost destroyed by a blur operator, such as a blurred ballistic image captured from a low-cost microscope. The contribution of this work is twofold: first, we propose a mathematical model for textured image deconvolution and decomposition into four meaningful components, using a high-order partial differential equation approach based on the directional mean curvature. Second, we uncover a link between functional analysis and multiscale sampling theory, e.g., harmonic analysis and filter banks. Both theoretical results and examples with natural images are provided to illustrate the performance of the proposed model. (c) 2021 Elsevier Inc. All rights reserved.</t>
  </si>
  <si>
    <t>Thai, DH; Banks, D</t>
  </si>
  <si>
    <t>Duy Hoang Thai; Banks, David</t>
  </si>
  <si>
    <t>APPLIED MATHEMATICAL MODELLING</t>
  </si>
  <si>
    <t>Image deblurring; Demixing problem; Variational calculus; Feature extraction; Harmonic analsysis; Sampling theory; Multiscale analysis; Mean curvature; High-order PDE</t>
  </si>
  <si>
    <t>10.1016/j.apm.2021.10.006</t>
  </si>
  <si>
    <t>Engineering; Mathematics; Mechanics</t>
  </si>
  <si>
    <t>Dynamics and mechanism of the physical developer process for visualization of latent fingerprints on paper</t>
  </si>
  <si>
    <t>We present a detailed mechanistic study of the PD process, focused on the nucleation and growth dynamics of silver particles on fingermarks deposited on a paper surface, from macroscopic (whole fingermark) and microscopic (particle level) perspectives. Conceptually, we separate the outcomes into aspects that precede exposure of the exhibit (relating to the reagent formulation), that relate to the development of the fingermark during immersion in the PD formulation, and that characterise the fully developed mark subsequent to immersion. Initially, dynamic light scattering shows the silver particles in solution to be relatively monodisperse, with a peak particle size of 880 nm. In the second instance, the issue is whether the particles grow to final size in solution then deposit on the surface or deposit as relatively small particles then grow on the surface. To the naked eye, silver deposition is evident after 2 min; corresponding optical profilometry images show evidence of surface-bound particles (mean diameter 2.13 mu m) after 30 s. Across the development time (15 min) the particle population density (2.36 (+/- 0.52) x 10(5) cm(-2)), is independent of time. During this time, the mean particle diameter increases with the square root of development time to 16.09 mu m. The dynamics suggest essentially instantaneous (shorter than observation time) nucleation and diffusionally controlled growth. Surface analysis (EDS) shows the expected high (low) levels of silver on ridge detail (in furrows) but no evidence of iron (from the redox component of the formulation) entrapment at any point on the surface. (c) 2022 Elsevier B.V. All rights reserved.</t>
  </si>
  <si>
    <t>Coulston, JL; Sears, V; Bleay, S; Hillman, AR</t>
  </si>
  <si>
    <t>Coulston, Jodie L.; Sears, Vaughn; Bleay, Stephen; Hillman, A. Robert</t>
  </si>
  <si>
    <t>Forensic science; Latent fingermark; Physical developer; Nucleation and growth; Silver</t>
  </si>
  <si>
    <t>University of Leicester; London South Bank University; University of Portsmouth</t>
  </si>
  <si>
    <t>10.1016/j.forsciint.2022.111195</t>
  </si>
  <si>
    <t>Efficient bi-traits identification using CEDRNN classifier for forensic applications</t>
  </si>
  <si>
    <t>The evidence, traits, in addition to clues that are amassed as of the Crime Scenes (CS) are analyzed by a process termed Forensic application. Nevertheless, the Forensic Analysis (FA) faces the challenges of irrelevant Feature Extraction (FE), which is because of the over impression of Finger-Print (FP), facial expressions, pose-invariant, together with poor lightings that bring about the mis-identification of the offender. To trounce such challenges, this paper proposes a bi-traits-based offender identification using Cross Entropy-based Deep Remainder Neural Network (CEDRNN) for forensic application. Pre-processing, FE, Feature Selection (FS), together with identification are '4' phases that the proposed model encompasses. In the pre-processing phase, the input data is processed via modifying the image size, augmenting the Image Contrast (IC), and neglecting the unwanted data. Then, as of the pre-processed data, the more apt and helpful data are extracted in FE. Then, the Gaussian Sailfish Optimization (GSO) technique selects the important data in the FS phase. Finally, the CEDRNN identifies the offender centered on the selected features. In this research, publically available datasets are utilized for comparing the outcomes of the CEDRNN with the previous top-notch algorithms. The experimental outcomes exhibited that the CEDRNN attains the highest accuracy and also effectively identifies the offender without mis-prediction.</t>
  </si>
  <si>
    <t>Johnson, J; Chitra, R; Bamini, AMA</t>
  </si>
  <si>
    <t>Johnson, Jyothi; Chitra, R.; Bamini, A. M. Anusha</t>
  </si>
  <si>
    <t>Forensic science; Forensic evidence; Criminal investigation; Fingerprint identification; Facial image identification; Deep neural network</t>
  </si>
  <si>
    <t>10.1016/j.eswa.2022.117313</t>
  </si>
  <si>
    <t>Emergent carbonized polymer dots as versatile featured nanomaterial for latent fingerprints, colorimetric sensor, and photocatalysis applications</t>
  </si>
  <si>
    <t>A facile and multifeatured nano material carbon dots-incorporated polyethyleneimine polymer dots' (CPPDs) was developed for the utilization in forensic and environmental applications. The one-step hydrothermal method was applied to synthesize CPPDs in which nile blue-derived carbon dots (C -dots) were encapsulated by polyethyleneimine polymeric chains to form a core-shell-nano structured CPPDs. By taking advantage of the excellent optical spectral properties of CPPDs, three distinct applications including latent fingerprints (LFPs), colorimetric sensors, and metal-free photo catalysis were implemented. CPPDs were employed as a fluorescent probe in the development of LFPs on various substrates. The developed LFPs showed distinct fluorescent patterns with high resolution, providing three levels of identification of a fingerprint including its core, pores, island, and bifurcations. Second, CPPDs were established as a colorimetric sensing probe for the detection of copper ions (Cu2+). When Cu2+ ions were added, the colorless CPPDs solution was turned to a blue color with a detection limit of 6.87 nM. The high selectivity and sensitivity were achieved due to the existence of abundant amine functional groups that led to a stronger interaction with copper ions resulting in complex formation. In addition to LFPs and sensor applications, CPPDs showed their proficiency as a photo catalyst for the degradation of toxic chromium [Cr(VI)] solution. The photo catalytic degradation of Cr(VI) was performed under visible light illumination in which nearly 94% degradation was achieved in 30 min with a rate constant of 0.1339 min(-1). An effective degradation process was governed by photo generated electrons via a reduction reaction. It is anticipated that this work will lead to the development of facile, low-cost, and effective C-dots/polymer dots-based nano materials for synergic applications. (C) 2022 Elsevier Ltd. All rights reserved.</t>
  </si>
  <si>
    <t>Lin, CH; Dhenadhayalan, N; Lin, KC</t>
  </si>
  <si>
    <t>Lin, Cheng Hao; Dhenadhayalan, Namasivayam; Lin, King-Chuen</t>
  </si>
  <si>
    <t>MATERIALS TODAY NANO</t>
  </si>
  <si>
    <t>Functional nanomaterial; Carbon dots; Fluorescent imaging; Metal ion detection; Photocatalytic reduction</t>
  </si>
  <si>
    <t>National Taiwan University; Academia Sinica - Taiwan</t>
  </si>
  <si>
    <t>10.1016/j.mtnano.2022.100246</t>
  </si>
  <si>
    <t>Eu-Doped Gd2MoB2O9 Phosphors for Latent Fingerprints Detection</t>
  </si>
  <si>
    <t>The luminescent powders from rare-earth ions doped oxides have been successfully used for latent fingerprint detection due to high efficiency, high contrast and low background interface. The Gd2MoB2O9:Eu3+ phosphors with varying compositions of Eu(3+)ions were synthesized by solid state reaction method. These phosphors were investigated by X-ray diffraction (XRD), diffuse reflectance spectroscopy, photoluminescence (PL), and decay curves studies. Multiphoton relaxation decay rate and coupling strength was evaluated using phonon side band spectrum showing 0.4 mol% doped samples show less non radiative decay rate. The 0.40 mol% of Eu3+ ion concentration doped in the Gd2MoB2O9 host lattice show highest photoluminescence emission intensity at 613 nm, in orange red region, monitored at 394 nm excitation. The Gd2MoB2O9:Eu3+ phosphors samples were optimized to 900 degrees C sintering temperature and optimum milling time at 3 min in the present work. The latent fingerprints detection that developed from Gd2MoB2O9:Eu3+ phosphors in this work exhibited clearly ridge characteristics under UV illumination. The results revealed thatGd(2)MoB(2)O(9):Eu3+ phosphors are potential practical forensic science applications.</t>
  </si>
  <si>
    <t>Chamchoi, N; Sangwaranatee, N; Rajaramakrishna, R; Kim, HJ; Chaemlek, O; Limsuwan, P; Kaewkhao, J</t>
  </si>
  <si>
    <t>Chamchoi, N.; Sangwaranatee, N.; Rajaramakrishna, R.; Kim, H. J.; Chaemlek, O.; Limsuwan, P.; Kaewkhao, J.</t>
  </si>
  <si>
    <t>INTEGRATED FERROELECTRICS</t>
  </si>
  <si>
    <t>Gd2MoB2O9; phosphor; photoluminescence; fingerprint</t>
  </si>
  <si>
    <t>Silpakorn University; Suan Sunandha Rajabhat University; Kyungpook National University (KNU); Silpakorn University; King Mongkuts Institute of Technology Ladkrabang; Nakhon Pathom Rajabhat University</t>
  </si>
  <si>
    <t>10.1080/10584587.2021.1961523</t>
  </si>
  <si>
    <t>Engineering; Physics</t>
  </si>
  <si>
    <t>Fingermark quality assessment framework with classic and deep learning ensemble models</t>
  </si>
  <si>
    <t>The quality assessment of fingermarks (latent fingerprints) is an essential part of a forensic investigation. It indicates how valuable the fingermarks are as forensic evidence, it determines how they should be further processed, and it correlates with the likelihood of successful identification, i.e., finding a matching fingerprint in a reference database. Since the environments in which fingermarks are found are not controlled, this task proves challenging even with modern machine learning solutions. In this work, we propose a predictive framework for automated fingermark quality assessment (AFQA). With this iteration of AFQA, we bridge the gap between the classic machine learning approach with handcrafted features and the modern deep learning paradigm, evaluate the advantages and disadvantages of these methodologies, and provide the rationale and direction for future development of AFQA methods. We present a significantly improved AFQA toolbox and provide a quality aggregation method capable of fusing together multiple predicted quality values from an ensemble of quality assessment models. The proposed ensemble approach provides improved prediction performance while reducing processing time compared to existing state-of-the-art solutions. (c) 2022 The Author(s). Published by Elsevier B.V. This is an open access article under the CC BY license (http://creativecommons.org/licenses/by/4.0/).</t>
  </si>
  <si>
    <t>Oblak, T; Haraksim, R; Peer, P; Beslay, L</t>
  </si>
  <si>
    <t>Oblak, Tim; Haraksim, Rudolf; Peer, Peter; Beslay, Laurent</t>
  </si>
  <si>
    <t>Artificial intelligence; Deep learning; Forensics; Quality assessment; Latent fingerprints; Fingermarks</t>
  </si>
  <si>
    <t>University of Ljubljana; European Commission Joint Research Centre; EC JRC ISPRA Site</t>
  </si>
  <si>
    <t>10.1016/j.knosys.2022.109148</t>
  </si>
  <si>
    <t>Green emanating BiOCl:Tb3+ phosphors for strategic development of dermatoglyphics and anti-counterfeiting applications</t>
  </si>
  <si>
    <t>In this work, we reported green emitting Tb3+ ions (1-9 mol%) doped BiOCl nanophophors (NPs) synthesized by solution combustion route using Mimosa pudica (M. p.) plant extract as a bio-fuel. Powder X-ray diffraction (PXRD) patterns exhibit tetragonal structure of matlockite-type P4/nmm space group. Scanning electron microscopy (SEM) reveals that the prepared NPs were shown flake-like morphology. The energy bandgap of BiOCl: Tb3+ (1-9 mol%) NPs were estimated and found to be in the range 3.50-3.53 eV. The photoluminescence (PL) spectra show characteristic emission peaks at-489, 545, 591 and 622 nm, which were corresponding to D-5(4)-&gt; F-7(6), D-5(4)-&gt; F-7(5), D-5(4)-&gt; F-7(4) and D-5(4)-&gt; F-7(3) transitions of Tb3+ ions, respectively. The maximum PL intensity was found to be for 5 mol% doped NPs and later diminishes. The diminished PL intensity was mainly ascribed to concentration quenching. The estimated CIE (Commission International de I'Eclairage) co-ordinates were close to the green emission standard values set by the National Television System Committee. The optimized NPs was used for development and visualization of latent fingerprints (LFPs) and lip prints. The developed fingerprints and lips prints revealed level I-III ridge details with high sensitivity, selectivity and without any background hindrance. The developed anti-counterfeiting labels were encrypted only under UV light illumination, but were completely invisible under normal light. These results clearly demonstrated that the optimized NPs can help to narrow the search gap in criminal investigations and forensic purposes.</t>
  </si>
  <si>
    <t>Latha, N; Lavanya, DR; Darshan, GP; Krushna, BRR; Premkumar, HB; Prameela, HC; Nagabhushana, H</t>
  </si>
  <si>
    <t>Latha, N.; Lavanya, D. R.; Darshan, G. P.; Krushna, B. R. Radha; Premkumar, H. B.; Prameela, H. C.; Nagabhushana, H.</t>
  </si>
  <si>
    <t>Combustion synthesis; Photoluminescence; Latent fingerprint visualization; Anti-counterfeiting</t>
  </si>
  <si>
    <t>Tumkur University; M. S. Ramaiah University of Applied Sciences</t>
  </si>
  <si>
    <t>10.1016/j.inoche.2022.109266</t>
  </si>
  <si>
    <t>Heat and let dye: Fixing blood-contaminated fingermarks using heat</t>
  </si>
  <si>
    <t>Blood-contaminated fingermarks are significant evidence for forensic investigators in high-profile cases providing a direct link between the suspect and the crime. Although these marks are often visible, blood enhancement techniques are operationally used to recover maximal ridge detail. The standard protein dye-staining procedure includes a chemical blood-fixing step, which requires an initial, prolonged drying period, for natural coagulation to occur. However, in special cases, when it is crucial to detect forensic traces quickly, there is a need to speed up the enhancement process. This study explored, both theoretically and empirically, the use of heat as an alternative method to the standard chemical fixing. Three consecutive experiments were conducted in which blood-contaminated fingerprints were deposited on different types of surfaces (car parts, glass, and flooring tiles), and heated for different periods, prior to development by amido black solution. The results showed that heat was successful in fixing blood, while the required temperature and heating durations, were inversely proportional. This observation was in correlation with theoretical heat-transfer data, calculated by the Lumped Heat Capacity model, also demonstrating the impact of the thermal time constant of each surface, on the conditions required for the full fixing of blood. The experimental findings led to a design of a portable, and tailor-made heating device, examined for the use in crime scenes, allowing to shorten the necessary fixing process from hours to minutes. For future crime-scene work, this novel approach may be utilized for a rapid blood-fixing, especially in cases when the scene cannot be preserved.</t>
  </si>
  <si>
    <t>Grimberg, Z; Re'em, TT; Levin-Elad, M</t>
  </si>
  <si>
    <t>Grimberg, Ziv; Tavor Re'em, Tali; Levin-Elad, Michal</t>
  </si>
  <si>
    <t>blood enhancement techniques; blood fixing; blood-contaminated fingermarks; crime scenes; heat; lumped heat capacity; radiation; thermal time constant</t>
  </si>
  <si>
    <t>Azrieli College of Engineering Jerusalem</t>
  </si>
  <si>
    <t>10.1111/1556-4029.14993</t>
  </si>
  <si>
    <t>HOS-FingerCode: Bispectral invariants based contactless multi-finger recognition system using ridge orientation and feature fusion</t>
  </si>
  <si>
    <t>Fingerprints are a commonly used biometric for civil and forensic applications and the majority of them are captured by contact sensors. More recently, there is a trend toward the use of high resolution digital and video cameras to acquire contactless images. However, the processing of such images is challenging because of intraclass variations such as pose, rotation, translation and scaling due to hand orientation and deformation. They can, however, facilitate the use of full finger or multiple fingers or hand information rather than the fingertip alone. Although some recent research has investigated representation of full finger and hand information under relaxed conditions, current state-of-the-art methods are unable to address transformation issues without manual intervention. To overcome the issues of relaxed constrained nature, geometrical variations and invariant feature encoding regardless of finger orientation, we have used higher order spectral features (HOS-FingerCode) from ridge patterns. We employ an automated method to detect key points and constructs a graph of key-lines. Ridge orientation profiles along with the selected key-lines provide a 1D signal from which bispectral invariant features are extracted. In addition, two fusion schemes are proposed where fusion from multiple key lines combinations and feature fusion from multiple key line configurations are investigated to extract ridge pattern profile for a better performance. The features are pooled from multiple fingers by concatenation or compact bilinear pooling to yield the HOS-FingerCode for multi-finger biometrics. For a single-finger system using 3369 high resolution index and middle finger images, the algorithm better performs when different key lines configurations are fused. For geometrical variations of the images, the system is most impacted by pose than rotation and scale changes of the images, and is tolerant to such variations. For the multi-finger system using 3111 images from both fingers, the algorithm has achieved 93.8% TPR and 97.95% classification accuracy at a setting of 2% FPR. For the feature fusion scheme proposed for multi-finger system using concatenation and compact bilinear pooling, concatenation of features performs better than the compact bilinear pooling. Since multi-finger recognition system performed better than the single finger biometrics system, it can help to diminish the high traffic scenario in busy premises and will facilitate the soft identity verification.</t>
  </si>
  <si>
    <t>Mohamed-Abdul-Cader, AJ; Thanh, KN; Banks, J; Chandran, V</t>
  </si>
  <si>
    <t>Mohamed-Abdul-Cader, Akmal-Jahan; Thanh, Kien Nguyen; Banks, Jasmine; Chandran, Vinod</t>
  </si>
  <si>
    <t>HOS-FingerCode; Bispectra; Ridge profile; Invariant features; Finger recognition; Compact bilinear pooling; Feature fusion</t>
  </si>
  <si>
    <t>10.1016/j.eswa.2022.117054</t>
  </si>
  <si>
    <t>How to make better forensic decisions</t>
  </si>
  <si>
    <t>Much of forensic practice today involves human decisions about the origins of patterned sensory evidence, such as tool marks and fingerprints discovered at a crime scene. These decisions are made by trained observers who compare the evidential pattern to an exemplar pattern produced by the suspected source of the evidence. The decision consists of a determination as to whether the two patterns are similar enough to have come from the same source. Although forensic pattern comparison disciplines have for decades played a valued role in criminal investigation and prosecution, the extremely high personal and societal costs of failure-the conviction of innocent people-has elicited calls for caution and for the development of better practices. These calls have been heard by the scientific community involved in the study of human information processing, which has begun to offer much-needed perspectives on sensory measurement, discrimination, and classification in a forensic context. Here I draw from a well-established theoretical and empirical approach in sensory science to illustrate the vulnerabilities of contemporary pattern comparison disciplines and to suggest specific strategies for improvement.</t>
  </si>
  <si>
    <t>Albright, TD</t>
  </si>
  <si>
    <t>Albright, Thomas D.</t>
  </si>
  <si>
    <t>PROCEEDINGS OF THE NATIONAL ACADEMY OF SCIENCES OF THE UNITED STATES OF AMERICA</t>
  </si>
  <si>
    <t>Salk Institute</t>
  </si>
  <si>
    <t>10.1073/pnas.2206567119</t>
  </si>
  <si>
    <t>Hybrid framework for identifying partial latent fingerprints using minutiae points and pores</t>
  </si>
  <si>
    <t>Latent fingerprints play a pivotal role in the forensics for the investigation of the crimes. Mostly, latent fingerprints found at the crime scene are partial prints. Thus, fingerprint features required for identifying the latent fingerprint is not always available. Approaches for reconstructing the partial latent fingerprints to fill the missing area is highly probabilistic. As a result, numerous false features may be extracted during feature extraction, which can affect the identification accuracy. Thus, the paper aims to propose a hybrid framework for identifying partial latent fingerprints using minutiae points (level 2) and pores (level 3), which could increase the identification accuracy. Results are evaluated on the CSRC Latent Fingerprint Touch-less Database created using Reflected Ultra Violet Imaging System (RUVIS), which shows improvement in the Rank-k identification accuracy when similarity scores of both minutiae and pores are combined. Moreover, an analysis of the identification accuracy for the number of minutiae points available in the partial latent fingerprints shows that pores could help in identifying partial latent fingerprints that have less than 5 minutiae points.</t>
  </si>
  <si>
    <t>Singla, N; Kaur, M; Sofat, S</t>
  </si>
  <si>
    <t>Singla, Nancy; Kaur, Manvjeet; Sofat, Sanjeev</t>
  </si>
  <si>
    <t>Fingerprints; Biometrics; Forensics; Identification; Latent</t>
  </si>
  <si>
    <t>Punjab Engineering College (Deemed University); Punjab Engineering College (Deemed University)</t>
  </si>
  <si>
    <t>10.1007/s11042-021-11541-4</t>
  </si>
  <si>
    <t>Improving Minutiae Image of Latent Fingerprint Detection on Non-Porous Surface Materials under UV Light Using Sulfur Doped Carbon Quantum Dots from Magnolia Grandiflora Flower</t>
  </si>
  <si>
    <t>In this study, carbon quantum dots (CQDs) from Magnolia Grandiflora flower as a carbon precursor were obtained using a hydrothermal method under the optimized conditions affected by various heating times (14, 16, 18, and 20 min) and various electric power inputs (900-1400 W). Then, hydrogen sulfide (H2S) was added to dope the CQDs under the same manner. The aqueous solution of the S-CQDs were characterized by FTIR, XPS, EDX/SEM, and TEM, with nanoparticle size at around 4 nm. Then, the as-prepared S-CQDs were successfully applied with fine corn starch for detection of minutiae latent fingerprints on non-porous surface materials. It is demonstrated that the minutiae pattern is more clearly seen under commercial UV lamps with a bright blue fluorescence intensity. Therefore, this research has proved that the S-CQDs derived from plant material have a better potential as fluorescent probes for latent fingerprint detection.</t>
  </si>
  <si>
    <t>Nugroho, D; Oh, WC; Chanthai, S; Benchawattananon, R</t>
  </si>
  <si>
    <t>Nugroho, David; Oh, Won-Chun; Chanthai, Saksit; Benchawattananon, Rachadaporn</t>
  </si>
  <si>
    <t>NANOMATERIALS</t>
  </si>
  <si>
    <t>minutiae pattern; carbon dots; latent fingerprint; nanoparticle; forensic science</t>
  </si>
  <si>
    <t>Khon Kaen University; Hanseo University; Khon Kaen University; Khon Kaen University</t>
  </si>
  <si>
    <t>10.3390/nano12193277</t>
  </si>
  <si>
    <t>Information loss, contextual information, and distinctiveness influence how well novice analysts discriminate fingerprints</t>
  </si>
  <si>
    <t>Across two experimental studies, we investigated the role of information loss, contextual information, and distinctive features of fingerprints on novice's ability to judge whether two fingerprints came from the same source. Distinctive fingerprints resulted in more accurate decisions. Information loss diminished performance on the comparison task, likely due to the loss of distinctive features. When people received contextual information from a fingerprint matching software (Automated Fingerprint Identification System or AFIS) suggesting that the two fingerprints were from the same source, they were less accurate and more biased to render a same source decision. These findings suggest that analysts should evaluate the characteristics of a fingerprint prior to engaging in a comparison task, and that fingerprints lacking information, particularly distinctive characteristics, should be more cautiously evaluated.</t>
  </si>
  <si>
    <t>Zabecki, JM; Quigley-McBride, A; Meissner, CA</t>
  </si>
  <si>
    <t>Zabecki, Jessica Marcon; Quigley-McBride, Adele; Meissner, Christian A.</t>
  </si>
  <si>
    <t>contextual bias; distinctiveness; fingerprint; forensic analysis</t>
  </si>
  <si>
    <t>University of Texas System; University of Texas El Paso; Duke University; Iowa State University</t>
  </si>
  <si>
    <t>10.1002/acp.4016</t>
  </si>
  <si>
    <t>Latent justice? A review of adversarial challenges to fingerprint evidence</t>
  </si>
  <si>
    <t>This article provides an overview of recent research on latent fingerprint evidence featured in reported legal decisions from England and Wales, Australia and New Zealand. The research casts doubts on the effectiveness of adversarial criminal procedure. Rather, than engage with the methodological foundations - e.g. validity and reliability - and the actual abilities of fingerprint examiners, for more than a century, challenges were based on legal considerations and the meaning of categorical identification for the specific proceedings. Lawyers challenged fingerprint evidence based on the circumstances in which reference prints were collected, whether fingerprint records were hearsay, whether relying on a fingerprint record is unfair because it suggests prior criminality, whether the jurors could make their own comparison and so forth. There is no reported consideration of the validity and reliability of fingerprint comparison, and no requirement for fingerprint examiners to qualify the significance of a match decision, even after the abandonment of point standards and the appearance of critical reports from the United States and Scotland, and advice from the Forensic Science Regulator. To the extent that they considered the admissibility and probative value of this prominent forensic science evidence, lawyers and judges relied heavily on proxies such as training, experience and long use. In consequence, the article considers how we should understand adversarial legal practice, the performance of lawyers and judges, as well as the implications for forensic scientists and their evidence.</t>
  </si>
  <si>
    <t>Edmond, G</t>
  </si>
  <si>
    <t>Edmond, Gary</t>
  </si>
  <si>
    <t>History; Adversarialism; Trial; Appeal; Bias; Error; Overstatement; Safeguard; Complacency</t>
  </si>
  <si>
    <t>University of New South Wales Sydney</t>
  </si>
  <si>
    <t>10.1016/j.scijus.2021.10.006</t>
  </si>
  <si>
    <t>Magnetic carbon nanoparticles derived from candle soot for SALDI MS analyses of drugs and heavy metals in latent fingermarks</t>
  </si>
  <si>
    <t>For decades, the analysis of fingerprints (FP) has been used as the primary biometric mean of human identification. In parallel, the chemical analysis of latent fingermark (LFM) with particular reference to touch chemistry , offers additional intelligence to forensic examination; as such, continuous improvements in the versatility and sensitivity of detection of the molecular make up of FM is of obvious importance. In this light, we propose a facile approach to synthesize magnetic carbon nanoparticles (MCNPs) from candle soot for extraction and detection of endogenous and exogenous FM components. Initially, endogenous components of FM including fatty acids (FAs), squalene and triacylgycerols (TAGs), were successfully extracted and detected using the developed MCNPs and surface assisted laser desorption/ionization-mass spectrometry (SALDI-MS). Furthermore, the MCNPs enabled the detection of exogenous substances including antihistamine, beta-blocker, antibiotic drugs and lead in contaminated FMs, whilst providing characteristic and unique fragmentation patterns for each drugs in the FM. The influence of environmental factors such as temperature on the stability of the exogenous substances in FM was investigated by exposing the contaminated FM to different temperatures over 24 h, the findings revealed the drugs' instability at high temperatures and undergo different degrees of degradation whereas lead was more resilient to thermal stress. The detection of triprolidine, metoprolol and sulfamethoxazole from pharmaceutical tablets in FM was successfully achieved by gently touching the tablet powder. The limit of detection (LOD) values of the drugs in the tablet forms were 50, 200 and 750 ng mL(-1) for triprolidine, metoprolol and sulfamethoxazole, respectively and their recovery rates were 91.17% for triprolidine, 94.67% for - metoprolol and 120.86% for sulfamethoxazole. Finally, to create a genuine casework scenario, contaminated FM was deposited on glass and metal surfaces then subjected to extraction using MCNPs and magnet without compromising the FM impression. Substrate control experiments revealed that the glass surface exhibiting some background signal, however, they did not interfere with the analysis and satisfactory extraction efficiency of endogenous and exogenous components of the FM on both surfaces was obtained using the MCNPs. Overall, this study proves the capability of MCNPs as new SALDI-MS substrate for both extraction and detection of FM components gathering more information pertaining to the donor's lifestyle.</t>
  </si>
  <si>
    <t>Amin, MO; Al-Hetlani, E; Francese, S</t>
  </si>
  <si>
    <t>Amin, Mohamed O.; Al-Hetlani, Entesar; Francese, Simona</t>
  </si>
  <si>
    <t>Fingermark; Magnetic carbon nanoparticles; Extraction; SALDI-MS; Endogenous; drugs; Lead</t>
  </si>
  <si>
    <t>Kuwait University; Sheffield Hallam University</t>
  </si>
  <si>
    <t>10.1016/j.microc.2022.107381</t>
  </si>
  <si>
    <t>Magnetically separable template assisted iron nanoparticle for the enhancement of latent fingerprints</t>
  </si>
  <si>
    <t>The article focuses on the cost-effective and high-quality non-destructive template-assisted magnetic mesoporous iron nanomaterial for latent Fingerprint examination (LFPs). The iron nanomaterial is synthesized using the CTAB template by the co-precipitation method. The synthesized nanomaterial is characterized by X-ray diffraction (XRD), transmission electron microscopy (TEM), N-2 sorption-Brunauer-Emmett-Teller (BET), Fourier transform infrared spectroscopy (FTIR), Field Emission Scanning Electron Microscopy (FE-SEM), EDX elemental mapping, Vibrating sample magnetometer (VSM), UV-Visible spectroscopy, and XPS. The N2 sorption showed that the synthesized material is mesoporous with an H1 hysteresis loop. The TEM images showed the spherical shape and particle size to be around 55-65 nm. The VSM analysis successfully established its ferromagnetic nature. The synthesized nanomaterial showed excellent magnetic recovery after its utilization and retained fingerprints for 2-3 months with the same resolution. We collected the fingerprint on both non-porous and non-porous surfaces with better-developed ridges of fingerprints compared to conventional fingerprinting dyes (charcoal).</t>
  </si>
  <si>
    <t>Singh, H; Kour, S; Selvaraj, M</t>
  </si>
  <si>
    <t>Singh, Hari; Kour, Sharanmeet; Selvaraj, Manickam</t>
  </si>
  <si>
    <t>Forensic science; Latent fingerprint; Iron nanomaterial; Porous and non -porous surfaces</t>
  </si>
  <si>
    <t>King Khalid University</t>
  </si>
  <si>
    <t>10.1016/j.jics.2022.100661</t>
  </si>
  <si>
    <t>Nanotechnology in Forensic Science: Extensive Applications and New Perspective</t>
  </si>
  <si>
    <t>Rapid advances in nanotechnology are setting new paradigms in science and technology. This field of investigation has its particular substantial importance as the developments in the area of nanotechnology has been integrated in the area of forensic science. Nano-forensic offers a fresh perspective for real-time investigation of crimes with established advanced nano-imaging tools for visualization, nano-manipulators and nanosensors. The great quality sequence data and huge assemblage of strains from all around the globe will offer the foundation for relevant outcomes in microbial forensic examinations. International as well as inter-disciplinary co-operation can advances our skills to interpret the origin, quickly recognize the causes and offer these consequences as proof in court. Past few decades, fingerprints from pollen have been developed as the power of various forensic scientists all over the world, and confirmed to be the key element of one of the greatest influential practice in the uncover and interaction proof-Forensic Palynology. Nano-based strategies hold enormous future in detecting latent fingerprinting, for illicit drug screening and security features. In future, nanotechnology is expected to have a key part in the area of forensic science to offer extra receptive and additionally discriminatory methods to identify and expose lawsuits beside reliable proofs.</t>
  </si>
  <si>
    <t>Dahiya, K; Sharma, H; Biswas, L; Verma, AK</t>
  </si>
  <si>
    <t>Dahiya, Keshika; Sharma, Hrishita; Biswas, Largee; Verma, Anita Kamra</t>
  </si>
  <si>
    <t>INDIAN JOURNAL OF BIOCHEMISTRY &amp; BIOPHYSICS</t>
  </si>
  <si>
    <t>Crime; Detection; Evidence; Nano-forensic; Nanotechnology</t>
  </si>
  <si>
    <t>University of Delhi; University of Delhi; University of Delhi</t>
  </si>
  <si>
    <t>10.56042/ijbb.v59i12.67319</t>
  </si>
  <si>
    <t>Natural interface-mediated self-assembly of graphene-isolated-nanocrystals for plasmonic arrays construction and personalized information acquisition</t>
  </si>
  <si>
    <t>As Interface mediated self-assembly of nanocrystals provide excellent strategy for sensing, catalysis or photonics, the construction of innovative interfaces and development of versatile strategies for nanocrystal synthesis are urgently needed. Herein, latent fingerprints (LFPs), the most common markers for human identity, are used as naturally accessible interface for organization of graphene isolated nanocrystals (GINs). Excitingly, the selective adsorption of GINs on lipidic ridge provides a universal approach for the in-situ construction of the plasmonic arrays. Such system with intrinsic chrominance and Raman signal enables the high resolution colorimetric and surfaced-enhanced Raman spectroscopy (SERS) dual-mode imaging, which can detail the structures of the LFPs from 1st to 3rd level even the LFPs are shielded. Furthermore, the interface can be constructed on diverse materials by a simple finger-pressing process and the densely packed arrays can serve as superior SERS substrate for label-free, non-invasive acquisition of molecule information especially residues in LFPs. The combination of chemical composition with detailed structures efficiently recognizes the human identity and could help link it to a crime scene. Overall, the LFPs can act as natural platform for interface mediated localized assembly and personalized information acquisition for forensic science or precise medicine.</t>
  </si>
  <si>
    <t>Wang, S; Peng, TH; Li, SK; Wang, LL; Zhang, L; Yin, ZW; Xia, X; Cai, XQ; Cao, XX; Chen, L; Chen, Z; Tan, WH</t>
  </si>
  <si>
    <t>Wang, Shen; Peng, Tianhuan; Li, Shengkai; Wang, Linlin; Zhang, Liang; Yin, Zhiwei; Xia, Xin; Cai, Xinqi; Cao, Xiaoxu; Chen, Long; Chen, Zhuo; Tan, Weihong</t>
  </si>
  <si>
    <t>NANO RESEARCH</t>
  </si>
  <si>
    <t>interface; self-assembly; latent fingerprint; personalized information acquisition</t>
  </si>
  <si>
    <t>Hunan University; University of Macau; Chinese Academy of Sciences; Hangzhou Institute of Medicine, CAS; Zhejiang Cancer Hospital; University of Chinese Academy of Sciences, CAS; Shanghai Jiao Tong University; Shanghai Jiao Tong University</t>
  </si>
  <si>
    <t>10.1007/s12274-022-4602-1</t>
  </si>
  <si>
    <t>One material, many possibilities via enrichment of luminescence in La2Zr2O7:Tb3+ nanophosphors for forensic stimuli aided applications</t>
  </si>
  <si>
    <t>Engineering a single material with multidirectional applications is crucial for improving productivity, low cost, flexibility, least power consumption, etc. To achieve these requirements, novel design structures and high-performance materials are in urgent need. Lanthanide-doped nanophosphors have the greatest strengths and ability in order to tune their applications in various dimensions. However, applications of nanophosphor in latent fingerprints visualization, anti-counterfeiting, and luminescent gels/films are still in their infancy. This study demonstrated a simple strategy to enhance the luminescence of Tb3+ (1-11 mol %) doped La2Zr2O7 nanophosphors by conjugating various fluxes via a simple solution combustion route. The photoluminescence emission spectra reveal intense peaks at 491, 546, 587, and 622 nm, which arises from D-5(4) -&gt; F-7(J) (J = 6, 5, 4, 3) transitions of Tb3+ ions, respectively. The highest emission intensity was achieved in the NH4Cl flux assisted nanophosphor as compared to NaBr and NH4F assisted samples. The colorimetric images of fingerprints visualized using the optimized nanophosphor on forensic related surfaces exhibit level -III ridge details, including sweat pores, the width of the ridges, bifurcation angle, and the successive distance between sweat pores, etc. These results are decisive parameters that clearly support the statement no two persons have ever been found to have the same fingerprints. The anti-counterfeiting security ink was formulated using optimized nanophosphor and various patterns were designed by simple screen printing and dip pen technologies. The encoded information was decrypted only under ultraviolet 254 nm light. All the designed patterns are exhibit not just what it looks/feel like and how better it works. As a synergetic contribution of enhanced luminescence of the prepared nanophosphor, the green-emissive films were fabricated, which display excellent flexibility, uniformity, and transparency in the normal and ultraviolet 254 nm light illumination. The aforementioned results revealed that the prepared NH4Cl flux-assisted La2Zr2O7: Tb3+(7 mol %) NPs are considered to be the best candidate for multi-dimensional applications.</t>
  </si>
  <si>
    <t>Lavanya, DR; Darshan, GP; Malleshappa, J; Premkumar, HB; Sharma, SC; Hariprasad, SA; Nagabhushana, H</t>
  </si>
  <si>
    <t>Lavanya, D. R.; Darshan, G. P.; Malleshappa, J.; Premkumar, H. B.; Sharma, S. C.; Hariprasad, S. A.; Nagabhushana, H.</t>
  </si>
  <si>
    <t>Tumkur University; M. S. Ramaiah University of Applied Sciences; Jain University; Jain University; Tumkur University</t>
  </si>
  <si>
    <t>10.1038/s41598-022-11980-5</t>
  </si>
  <si>
    <t>Papaya and pineapple juices facilitate rehydration of mummified dermal tissue for fingerprint capture</t>
  </si>
  <si>
    <t>Mummified remains pose an issue for forensic scientists as identification of the deceased can be difficult due to extreme shriveling of dermal tissue and a resulting lack of quality fingerprint features. The typical protocols used to address this problem include corrosive chemicals that may further damage the already susceptible tissues. An alternative approach is found in the juice of two fruit species known to contain proteolytically active enzymes that tenderize soft tissues, thereby promoting water uptake. In this study, we saturated mummified fingers in papaya and pineapple juice treatments, followed by syringe-facilitated finger volume distension. After juice saturation, the data showed statistically significant increases in mass and volume of the samples, (papaya: relative mass p &lt; 0.02833, relative volume p p &lt; 0.01426, relative volume p &lt; 0.04182). The post-treatment tissues were then rehydrated through a hydraulic mechanism that exerted the required turgor for effective fingerprint capture. This novel protocol utilizes fruit-based reagents to rehydrate mummified fingers without risk of corrosive damage, allowing for the restoration of accurate fingerprints and the positive identification of decedents. The value of this protocol lies in its simple implementation, affordability, instrument availability, and time effectiveness.</t>
  </si>
  <si>
    <t>Fernandez, F; Thumaty, N; Climer, CR; Escorcia, W</t>
  </si>
  <si>
    <t>Fernandez, Fidel; Thumaty, Neehar; Climer, Cailin R.; Escorcia, Wilber</t>
  </si>
  <si>
    <t>dermatoglyphs; fingerprint capture; fruit juice; mummified fingers; papaya; pineapple; rehydration; tenderization</t>
  </si>
  <si>
    <t>University of Southern California; University of Southern California; University System of Ohio; Xavier University</t>
  </si>
  <si>
    <t>10.1111/1556-4029.14905</t>
  </si>
  <si>
    <t>Photochromic, down-conversion nano bismuth chloride layered material: Latent fingerprint visualization and data security applications</t>
  </si>
  <si>
    <t>Due to the features of fingerprints, which include considerable diversity and invariability, latent fingerprint (LFP) detection has become a crucial part of criminal investigation. Its environmental friendliness, the powder dusting method is now preferred to visualize LFPs. Applicability of this method is severely constrained by substantial flaws like limited resolution, poor sensitivity, and significant background interference. By using the simple solution approach, we have presented BiOCl:Er3+ (1-9 mol %) phosphors to address these problems. An X-ray diffraction investigation verified the tetragonal structure of the BiOCl:Er3+. Transmission electron microscopy and high-resolution transmission electron microscopy studies are used to analyse the particle size and interplanar distances. Scanning electron microscopic images clearly revealed the layered structures with micron sized particles. Additionally, the optimized BiOCl:Er3+ (5 mol%) phosphor is used to detect LFP on diverse surfaces by utilising the powder dusting method. Under 365 nm light, phosphor displayed all the necessary characteristics for level I-III of LFP detection on a variety of surfaces. The pixel profile's fluctuating red value attests to the good affinity of BiOCl: Er3+ (5 mol%) phosphor for the fingerprint ridges. Additionally, it is possible to create writable inks by utilising the optimized phosphor such that hidden writings can be completed using a basic brush method and decoded under UV light illumination. The total findings demonstrated that the current phosphor is extremely capable for the production of LFP and anti-counterfeiting technologies.</t>
  </si>
  <si>
    <t>Latha, N; Prasad, BD; Lavanya, DR; Radhakrushna, BR; Premkumar, HB; Sharma, SC; Lalitha, P; Nagabhushana, H</t>
  </si>
  <si>
    <t>Latha, N.; Prasad, B. Daruka; Lavanya, D. R.; Radhakrushna, B. R.; Premkumar, H. B.; Sharma, S. C.; Lalitha, P.; Nagabhushana, H.</t>
  </si>
  <si>
    <t>Photochromism; Forensic applications; Data -security applications; Combustion</t>
  </si>
  <si>
    <t>Visvesvaraya Technological University; Tumkur University; M. S. Ramaiah University of Applied Sciences; Jain University; Indian Institute of Technology System (IIT System); Indian Institute of Technology (IIT) - Guwahati; Avinashilingam University for Women</t>
  </si>
  <si>
    <t>10.1016/j.jlumin.2022.119328</t>
  </si>
  <si>
    <t>Preliminary investigation of the ability of fingerprint examiners in detection of sib-sib relationships based upon finger and palm prints similarities</t>
  </si>
  <si>
    <t>Variations in biometric parameters such as fingerprints between populations, genders and even twins are wide-ranging issues routinely examined by the forensic community. In this study we tested whether fin-gerprint examiners can detect if finger and palm prints originate from siblings. In total, 410 finger records and 300 palm records of siblings and non-siblings were examined by seven certified forensic fingerprint examiners with different levels of qualifications and experience. The examiners were asked to determine, based on friction ridge characteristics, if they could detect similarities to such a degree that it was possible to declare a familial relationship (FR) between two prints. The results indicated that among all seven fin-gerprint examiners, 'true negative' values were very high (95-98%), meaning that in cases where FRs were absent, the examiners' decision was usually correct. In cases where FR was declared by the expert, the probability of a 'true positive' was 25 and 10 times higher than the probability of a 'false positive' for finger prints and palm prints, respectively. We attempt to elucidate the specific fingerprint parameters which facilitate better sibling detection, and conclude that sibling detection by fingerprint similarity may have potential as a novel forensic tool that can be used for intelligence operations.(c) 2022 Elsevier B.V. All rights reserved.</t>
  </si>
  <si>
    <t>Hefetz, I; Pasternak, Z; Liptz, Y; Bet-Yosef, M</t>
  </si>
  <si>
    <t>Hefetz, Ido; Pasternak, Zohar; Liptz, Yakir; Bet-Yosef, Michal</t>
  </si>
  <si>
    <t>Fingerprints similarity; Siblings; Sib -sib relationship; Familial similarity; AFIS; Fingerprint examiner</t>
  </si>
  <si>
    <t>10.1016/j.forsciint.2022.111381</t>
  </si>
  <si>
    <t>PVA -Bismuth zirconium oxide nanocomposites using BSA protein: Properties and their applications to WLEDs, anti-counterfeiting and forensic fields</t>
  </si>
  <si>
    <t>Modification of Bi2Zr2O7: Sm3+ (BZOS) Nanocomposites (NCs) with surface functionalization by using bovine serum albumin (BSA) dispersed into the poly vinyl alcohol (PVA) polymer matrix (PM) was reported. This material provides the flexibility and also helps to measure the hydrophilic nature of the surface. PVA/BZOS@BSA (2 - 10 wt%) NC films were synthesized by sonication followed by solution casting method. The crystal structure, morphological and photoluminescence properties were studied using different characterization methods namely PXRD (Powder X-Ray Diffraction), SEM (Scanning Electron Microscopy), TEM (Transmission Electron Micro-scopy) and PL (Photoluminescence). Here, the prepared NCs showed high luminescence intensity with great fluorescent pattern. Efficient energy transfers from the co-ordinated organic modifier to the rare earth (RE) ions happened to increase the PL emission. Hence, these NCs can be facilitated as the preferable candidates for the latent fingerprint (LFP) visualization and suitable materials for the security ink fabrication. Also, the intense orange-red emission confirms the use of these materials for the component of WLEDs (White Light Emitting Diodes) and optoelectronic devices.</t>
  </si>
  <si>
    <t>Kalaburgi, B; Prasad, BD; Lavanya, DR; Darshan, GP; Radhakrushna, BR; Taj, MN; Premkumar, HB; Nagabhushana, H</t>
  </si>
  <si>
    <t>Kalaburgi, Bhimanagouda; Prasad, B. Daruka; Lavanya, D. R.; Darshan, G. P.; Radhakrushna, B. R.; Taj, M. Nasreen; Premkumar, H. B.; Nagabhushana, H.</t>
  </si>
  <si>
    <t>Nano-composites; Polyvinyl alcohol; Enzyme stabilizers; Bismuth zirconate; Latent fingerprint; Anti-counterfeiting</t>
  </si>
  <si>
    <t>Tumkur University; M. S. Ramaiah University of Applied Sciences; Visvesvaraya Technological University</t>
  </si>
  <si>
    <t>10.1016/j.chemphys.2022.111656</t>
  </si>
  <si>
    <t>Recent Progress in Visualization and Analysis of Fingerprint Level 3 Features</t>
  </si>
  <si>
    <t>Fingerprints provide sufficient and reliable discriminative characteristics which have been considered one of the most robust evidence for individualization. The limitation of current minutiae-based fingerprint technology seems to be solved with the development of level 3 features since they can offer additional information for problematic fingerprint recognition and even donor profiling. So far, tremendous efforts have been devoted to detecting and analysing the third-level details. This review summarizes the advances in level 3 details with an emphasis on their reliability assessment, visualization methods based on physical interaction, residue-response, mass spectrometry and electrochemical techniques, as well as the potentiality for individualization, donor profiling and even other application scenarios. In the end, we also give a personal perspective on the future direction and the remaining challenges in the third-level-detail-related field. We believe that the new exciting progress is expected in the development of level 3 detail detection and analysis with continued interest and attention to this field.</t>
  </si>
  <si>
    <t>Chen, HY; Ma, RL; Zhang, MQ</t>
  </si>
  <si>
    <t>Chen, Hongyu; Ma, Rongliang; Zhang, Meiqin</t>
  </si>
  <si>
    <t>CHEMISTRYOPEN</t>
  </si>
  <si>
    <t>forensic science; fingerprints; level 3 features; imaging agents; biosensors</t>
  </si>
  <si>
    <t>University of Science &amp; Technology Beijing; Institute of Forensic Science Ministry of Justice PRC; Ministry of Public Security (China)</t>
  </si>
  <si>
    <t>10.1002/open.202200091</t>
  </si>
  <si>
    <t>Secure storage and matching of latent fingerprints using phase shifting digital holography</t>
  </si>
  <si>
    <t>This paper describes the secure storage and matching of latent fingerprints using phase shifting digital holography. A phase shifting digital holographic system is proposed for imaging of latent fingerprints, which can be applied in the criminal investigation field. Digital holography is one of the accurate and fast technique for measuring 3D information, by acquiring both amplitude and phase information from the object. Digital holography uses a Charge-Coupled Device (CCD) to record the interference pattern. In digital holography, the reconstructed image unavoidably contains the conjugate image and the zeroth order beam, resulting in low resolution. This problem can be overcomed by using phase shifting digital holography. Phase shifting digital holography is a technique by which multiple holograms are taken corresponding to the various phase differences between the object beam and the reference beam. One of the most secure storage methods is digital holographic data storage which provides a credible way in the fingerprint acquisition in the criminal investigation field. The phase shifting digital holograms of the latent fingerprint are acquired and then numerically reconstructed. The reconstructed fingerprint is then compared with the database after further processing to find whether it is a match or no match. The investigations have been conducted through experiments and computer simulations. The parameters used for analyzing the performance of the system are False Matching Rate (FMR), False Non-Matching Rate (FNMR) etc. This system shows a remarkable performance improvement over digital holographic techniques. The method can be explicitly used in forensic applications. (c) 2021 Published by Elsevier B.V.</t>
  </si>
  <si>
    <t>Kanjana, G; Sheeja, MK</t>
  </si>
  <si>
    <t>Kanjana, G.; Sheeja, M. K.</t>
  </si>
  <si>
    <t>PATTERN RECOGNITION LETTERS</t>
  </si>
  <si>
    <t>Holography; Digital holography; Phase shifting digital holography; Data storage; Latent fingerprint matching</t>
  </si>
  <si>
    <t>LBS Institute of Technology for Women</t>
  </si>
  <si>
    <t>10.1016/j.patrec.2021.10.017</t>
  </si>
  <si>
    <t>Spectroscopic evidence of fluorescence by 1,8-diazafluoren-9-one aggregates-A prospective new ultrasensitive method for fingerprint trace detection</t>
  </si>
  <si>
    <t>Friction ridge analysis would not have been one of the most recognized branches of forensics without molecular spectroscopy. The phenomenon of fluorescence is used on daily basis to develop latent fingerprints and to enhance those that are visible. The idea behind the research was to discover selected spectroscopic properties of 1,8-diazafluoren-9-one (DFO) in various environments. This fluorescent compound has been routinely used for decades to develop latent fingerprints due to its numerous advantages, but to this day, it has not been well-understood. Analysis of absorption, fluorescence, and excitation spectra of DFO in ethanol at high dye concentration allowed identification of aggregates in the excited state. A significant influence of the dye concentration on the fluorescence spectra and on the fluorescence excitation spectra was found. In particular, dye-host aggregation was found to be much stronger in a polar solvent. DFO aggregates are strongly fluorescent in ethanol, as can be seen from the steady-state emission spectra. The impact of excitation wavelength on the effect of fingerprint detection is presented. A new reaction medium has been proposed, ethanol, which is nontoxic in relation to the currently used one, methanol. The existence in this medium of DFO aggregates in the excited state, which significantly influences the identification of amino acids present in fingerprint traces, was observed, emitting in a wide spectral range (green light).</t>
  </si>
  <si>
    <t>Lewkowicz, A; Kantor, M; Zalewski, W; Bojarski, P; Monka, M</t>
  </si>
  <si>
    <t>Lewkowicz, Aneta; Kantor, Malgorzata; Zalewski, Wojciech; Bojarski, Piotr; Monka, Michal</t>
  </si>
  <si>
    <t>1,8-diazafluoren-9-one; absorption; aggregates in the excited state; DFO; fingerprints; fluorescence; friction ridge analysis</t>
  </si>
  <si>
    <t>Fahrenheit Universities; University of Gdansk; Fahrenheit Universities; University of Gdansk</t>
  </si>
  <si>
    <t>10.1111/1556-4029.15039</t>
  </si>
  <si>
    <t>Starch-based near-infrared organic fluorophores for the imaging of latent fingerprints</t>
  </si>
  <si>
    <t>Visualization of latent fingerprints (LFPs) is important in the field of forensic identification and criminal investigation and requires fluorescent materials with near-infrared (NIR) emission to suppress the background fluorescence, with simultaneously high selectivity for fingerprints; however, this remains a challenge. Herein, we rationally designed and prepared a new NIR-emissive composite material composed of an NIR fluorophore, i.e., (E)-4-(7-(4-bromophenyl)imino) methyl)benzo[C][1,2,5]thiadiazol-4-yl)-N,N-dimethylaniline (BrBTN), and porous starch through a simple grinding method. The BrBTN powder exhibited strong NIR emission with a high quantum yield of 0.209. Porous starch enabled high adsorption ability for fingerprints. Using the BrBTN@starch composite, clear images of the tertiary structure of a fingerprint with NIR emission on various substrates were obtained under 405 nm light excitation within 10 s using a mobile phone alone after a simple dust removal treatment. Benefiting from its strong NIR emission and high selectivity, the imaging resolution of the fingerprint fluorescent patterns based on the NIR composite was 3-times higher than that of commercial fingerprint powder. This work provides a novel strategy for the design of highly emissive NIR fingerprint powder with the advantages of reduced background fluorescence, easy operation, high photostability, low cost and low toxicity to developers, indicating its great potential in the field of trace inspection and biological imaging.</t>
  </si>
  <si>
    <t>Ran, CH; Xu, ZZ; He, JP; Man, ZW; Lv, Z; Wang, P; Fu, HB</t>
  </si>
  <si>
    <t>Ran, Chenhui; Xu, Zhenzhen; He, Jingping; Man, Zhongwei; Lv, Zheng; Wang, Ping; Fu, Hongbing</t>
  </si>
  <si>
    <t>JOURNAL OF MATERIALS CHEMISTRY C</t>
  </si>
  <si>
    <t>Capital Normal University; Tianjin University</t>
  </si>
  <si>
    <t>10.1039/d2tc03532d</t>
  </si>
  <si>
    <t>Statistical feature training improves fingerprint-matching accuracy in novices and professional fingerprint examiners</t>
  </si>
  <si>
    <t>Forensic science practitioners compare visual evidence samples (e.g. fingerprints) and decide if they originate from the same person or different people (i.e. fingerprint 'matching'). These tasks are perceptually and cognitively complex-even practising professionals can make errors-and what limited research exists suggests that existing professional training is ineffective. This paper presents three experiments that demonstrate the benefit of perceptual training derived from mathematical theories that suggest statistically rare features have diagnostic utility in visual comparison tasks. Across three studies (N = 551), we demonstrate that a brief module training participants to focus on statistically rare fingerprint features improves fingerprint-matching performance in both novices and experienced fingerprint examiners. These results have applied importance for improving the professional performance of practising fingerprint examiners, and even other domains where this technique may also be helpful (e.g. radiology or banknote security).</t>
  </si>
  <si>
    <t>Growns, B; Towler, A; Dunn, JD; Salerno, JM; Schweitzer, NJ; Dror, IE</t>
  </si>
  <si>
    <t>Growns, Bethany; Towler, Alice; Dunn, James D.; Salerno, Jessica M.; Schweitzer, N. J.; Dror, Itiel E.</t>
  </si>
  <si>
    <t>Training; Forensic science; Perceptual expertise; Face matching; Fingerprint matching; Expertise</t>
  </si>
  <si>
    <t>University of Exeter; Arizona State University; Arizona State University-Tempe; University of New South Wales Sydney; University of London; University College London</t>
  </si>
  <si>
    <t>10.1186/s41235-022-00413-6</t>
  </si>
  <si>
    <t>Studies into exfoliation and coating of Egyptian blue in methanol for application to the detection of latent fingermarks</t>
  </si>
  <si>
    <t>We have recently demonstrated that coated exfoliated Egyptian blue powder is effective for detecting latent fingermarks on a range of highly-patterned non-porous and semi-porous surfaces. In this extension of that work, we present our studies into an alternative approach to prepare exfoliated Egyptian blue coated with cetrimonium bromide and Tween (R) 20 using a simpler technique. The quality of the latent fingermarks developed with these exfoliated powders and the commercial powder were compared in a comprehensive study. Depletion series of natural fingermarks from a wide range of donors (12 males and females) deposited on non-porous (glass slides) and semi-porous (Australian banknotes) surfaces were used in this study. Enhancement in the performance of the coated exfoliated particles compared to the commercial powder was observed, particularly in the case of aged fingermarks and polymer banknotes as challenging substrates.</t>
  </si>
  <si>
    <t>Shahbazi, S; Goodpaster, JV; Smith, GD; Becker, T; Lewis, SW</t>
  </si>
  <si>
    <t>Shahbazi, Sorour; Goodpaster, John V.; Smith, Gregory D.; Becker, Thomas; Lewis, Simon W.</t>
  </si>
  <si>
    <t>Forensic science; Latent fingermarks; NIR luminescence; Egyptian blue; Liquid -exfoliation</t>
  </si>
  <si>
    <t>Curtin University; Indiana University System; Indiana University Indianapolis</t>
  </si>
  <si>
    <t>10.1016/j.scijus.2022.05.004</t>
  </si>
  <si>
    <t>Study on the Fluorescence Spectral Characteristics of Vegetable Powders and Their Application in Development of Latent Fingerprints</t>
  </si>
  <si>
    <t>It is an important basis for detecting cases to develop the latent fingerprints left on the substrates and make individual identification. Optical examination techniques which are nondestructive should be applied first when developing the latent fingerprints found at crime scenes. The practice shows that high contrast and fine ridge detailcan beobtained when applying optical examination techniques to develop the fingerprints on the most smooth substrates, while the physical and chemical methods are needed to develop the fingerprints on substrates of poor smoothness. Among them, the methods of powder dusting and fuming have been widely applied in the development of latent fingerprints. However, the long-term health of forensic technicians has been damaged seriously by most fluorescent powders and fuming materials. In addition, the most commonly employed fingerprint luminescent powders can fluoresce when excited with ultraviolet light. At the same time, the backgrounds can also fluoresce under the excitation of ultraviolet light, which results in low contrast between fingerprint and background. Therefore, it is an urgent task to find a low-cost, non-toxic, easy-to-operate, and widely used method for developing fingerprints. In this paper,the fluorescence characteristics of three non-toxic and inexpensive vegetable powders were studied to apply them to the development of fingerprints. Firstly, the fluorescence excitation spectrum and emission spectrum of three kinds of vegetable powders ( broccoli powder, spinach powder and nori powder) were measured through fluorescence spectroscopy(FS). It was found that the fluorescence of broccoli powder was much stronger than that of spinach and nori powder by fluorescence measurement. Therefore, the broccoli powder was chosen to develop the latent fingerprints on trouble some substrates commonly encountered at crime scenes. The experiment results showed that : (1) All the three kinds of powders could fluoresce, and their peak fluorescence excitation wavelengths were all 417 nm, and the peak fluorescence emission wavelengths wereall 678 nm. Among the three kinds of powders, the emission intensity of broccoli powder was the highest. (2) In developing latent fingerprints on a range of highly patterned, colored non-porous and porous substrates, the broccoli powders could emit bright red fluorescence under violet 415 nm illumination. A narrow bandpass interference filter with a central wavelength of around 680 nm was used in front of the lens when photographing the fluorescent prints, and the results showed a high contrast between the fingerprint and the background with fine ridge detail and less interference. (3) Compared with the conventional luminescent powders, broccoli powder had higher development sensitivity. ( 4) Some backgrounds under violet 415 nm illumination could also fluoresce, but the background fluorescence was weak compared with the strong fluorescence of broccoli powders, revealing high contrast fingerprints with excellent ridge detail. (5) The fluorescence of the fingerprints on rough backgrounds created a sharp contrast, and the rough backgrounds did not interfere with fingerprint ridge, which was clear and coherent. (6) The commercially available broccoli powders used in the experiment had the characteristics of fine particles and strong adsorption ability, which could invoke favoured adhesion characteristics upon contact with fingerprint ridge residues, improving the sensitivity of fingerprint development.</t>
  </si>
  <si>
    <t>Dai, XJ; Tang, CQ; Wang, M; Tong, LD</t>
  </si>
  <si>
    <t>Dai Xue-jing; Tang Cheng-qing; Wang Meng; Tong Lin-dong</t>
  </si>
  <si>
    <t>Fingerprint development; Vegetable powders; Visible fluorescence; Latent fingerprints</t>
  </si>
  <si>
    <t>10.3964/j.issn.1000-0593(2022)01-0158-06</t>
  </si>
  <si>
    <t>Surface chemistry modification of core-shell structured SiO2@LaOF:Eu3+/Li+ nanophosphors for advanced forensic applications</t>
  </si>
  <si>
    <t>The fabrication of core-shell structured SiO2@LaOF:Eu3+, Li+ nanophosphors and its surface functionalization with oleic acid (OA) by an ultrasonication route are reported. The X-ray diffraction profiles were well indexed to the tetragonal phase of LaOF. The energy band gap of the prepared samples was found in the range similar to 4.32-4.21 eV. The morphological studies evidenced the spherical core-shell structure of the prepared nanophosphors. The photoluminescence emission spectra were found to consist of characteristic emission peaks at similar to 591 nm (D-5(0) -&gt; F-7(1)), 610 nm (D-5(0) -&gt; F-7(2)), 651 nm (D-5(0) -&gt; F-7(3)) and 707 nm (D-5(0) -&gt; F-7(4)). The enhancement of about 3 times (3-fold) of the photoluminescence emission in the surface functionalized samples is ascribed as due to the efficient ligand energy transfer. The powder dusting technique was adopted to visualize the latent fingerprints using nanophosphor on several porous and non-porous surfaces under sunlight and ultraviolet (254 nm) light excitation. The developed fingerprints display the high sensitivity, selectivity and contrast by enabling up to two levels of friction ridge details. The above-mentioned results revealed that the surface functionalized core-shell structured nanophosphor can be successfully engaged in the area of solid state display and forensic science applications. (C) 2022 Vietnam National University, Hanoi. Published by Elsevier B.V.</t>
  </si>
  <si>
    <t>Suresh, C; Darshan, GP; Premkumar, HB; Sharma, SC; Adarsha, H; Prameela, HC; Nagabhushana, H</t>
  </si>
  <si>
    <t>Suresh, C.; Darshan, G. P.; Premkumar, H. B.; Sharma, S. C.; Adarsha, H.; Prameela, H. C.; Nagabhushana, H.</t>
  </si>
  <si>
    <t>JOURNAL OF SCIENCE-ADVANCED MATERIALS AND DEVICES</t>
  </si>
  <si>
    <t>Core-shell structure; Surface functionalization; Ultrasonication; Photoluminescence; Forensic applications</t>
  </si>
  <si>
    <t>M. S. Ramaiah University of Applied Sciences; National Assessment &amp; Accreditation Council (NAAC); Jain University; Indian Institute of Technology System (IIT System); Indian Institute of Technology (IIT) - Guwahati; Tumkur University</t>
  </si>
  <si>
    <t>10.1016/j.jsamd.2021.09.004</t>
  </si>
  <si>
    <t>Surface engineered La2Zr2O7:Eu3+ nanophosphors: Luminescent based platform for latent fingerprints visualization and anti-counterfeiting applications</t>
  </si>
  <si>
    <t>The advancements in the forensic technologies is still a constructive and requires continuous development and evaluation strategies are to be implement. In this regard, the present work deals with fabrication of novel surface modified red-emitting Eu3+ ions doped La2Zr2O7 nanophosphors and used for latent fingerprint visualization and data security applications. The powdered x-ray diffraction studies of the prepared samples confirm the disordered cubic phase. The photoluminescence emission spectra consist of intense emission peaks located at similar to 576, 593, 613, 656 and 711 nm, ascribed to the D-5(0) -&gt; F-7(J) (J = 0 -4) transitions of Eu3+ ions, respectively. The surface modified nanophosphors by oleic acid showed 2-fold enhancement in the emission intensity as compared to bare nanophosphors, which is due to effective intramolecular energy transfers from coordinated ligands to the activated Eu3+ ions, called the antenna effect. The photometric properties of the surface grafted nanophosphors exhibit pure red color with high purity. The visualized latent fingerprints using surface modified nanophosphor could reveal level 1-3 ridge characteristics, which is most reliable evidence for personal identification. High resolution images of developed latent fingerprints further validated the effective chemical binding between the hydrophobic nanophosphor and chemical constituents present in the fingerprints, which enables most authen-ticated sweat pores. The oleic acid grafted nanophosphors can be formulated into writable inks so that secret writings can be accomplished using a simple brush technique and decoded under ultraviolet light illumination. The followed surface modification strategy drastically improves the properties of the nanophosphor, which is real time choice for latent fingerprint development and anti-counterfeiting technologies.</t>
  </si>
  <si>
    <t>Lavanya, DR; Darshan, GP; Malleshappa, J; Premkumar, HB; Sharma, SC; Prasannakumar, JB; Nagabhushana, H</t>
  </si>
  <si>
    <t>Lavanya, D. R.; Darshan, G. P.; Malleshappa, J.; Premkumar, H. B.; Sharma, S. C.; Prasannakumar, J. B.; Nagabhushana, H.</t>
  </si>
  <si>
    <t>Nanophosphors; Surface modification; Latent fingerprints; Anti-counterfeiting; Photometric properties</t>
  </si>
  <si>
    <t>Tumkur University; M. S. Ramaiah University of Applied Sciences; Jain University; Tumkur University</t>
  </si>
  <si>
    <t>10.1016/j.surfin.2022.101803</t>
  </si>
  <si>
    <t>Surface modification of Mg2InSbO6:Eu3+ phosphors and applications for white light-emitting diodes and visualization of latent fingerprint</t>
  </si>
  <si>
    <t>Due to outstanding optical characteristics of phosphors, they have recently been applied to various fields, such as solid-state lighting, forensic science, and laser technology. Herein, a series of Mg2InSbO6:xEu(3+) (x = 0.005-0.25) phosphors with pure red emission were prepared via high-temperature solid-state reaction. Under near-ultraviolet 395 nm excitation, photoluminescence spectra of Mg2InSbO6:Eu3+ (MISO:Eu3+) phosphors exhibited a bright red luminescence peak at 612 nm, which is attributed to D-5(0)-&gt; F-7(2) transition of Eu3+. The thermal quenching temperature of the optimum sample exceeded 480 K, which is much higher than the working temperature of light-emitting diode (423 K). The packaged white light-emitting diode (WLED) had CIE coordinates of (0.336, 0.340) with correlated color temperature of 5322 K and color rendering index value of 90. Furthermore, the latent fingerprints (LFPs) stained with MISO:Eu3+ phosphors were visualized with level 1-3 features, but their accuracy was relatively low. Therefore, oleic acid (OA) was utilized to form a hydrophobic coating on MISO:Eu3+ powders to improve fingerprint development, and the higher accuracy of level 1-3 features was achieved, especially level 3 features. The LFPs on smooth and rough surfaces stained with MISO:Eu3+@OA phosphors were easily collected at high contrast under 395 nm light. The obtained results prove that MISO:Eu3+ and MISO:Eu3+@OA can be considered as promising red phosphors for WLED and LFP identification and provide insight into the improvement of LFP development. (C) 2021 Elsevier B.V. All rights reserved.</t>
  </si>
  <si>
    <t>Luo, JM; Wang, Y; Chen, SS; Li, SC; Zhao, YX; Chen, JX; Hu, ZY; Li, YX; Wang, H; Deng, B; Yu, RJ</t>
  </si>
  <si>
    <t>Luo, Junmeng; Wang, Yu; Chen, Shanshan; Li, Sichun; Zhao, Yixuan; Chen, Jiexin; Hu, Ziyue; Li, Yuxin; Wang, He; Deng, Bin; Yu, Ruijin</t>
  </si>
  <si>
    <t>Luminescence; Mg2InSbO6:Eu3+; Phosphors; WLED; Latent fingerprint</t>
  </si>
  <si>
    <t>Northwest A&amp;F University - China; Xiangnan University; Northwest A&amp;F University - China; China Three Gorges University</t>
  </si>
  <si>
    <t>10.1016/j.jallcom.2021.162049</t>
  </si>
  <si>
    <t>Synthesis, characterizations of new Schiff base heterocyclic derivatives and their optoelectronic, computational studies with level II &amp; III features of LFPs</t>
  </si>
  <si>
    <t>Organic Schiff base compounds with luminous characteristics are receiving attention and increasing demand for the imaging of latent fingerprints (LFPs) at crime scenes. Sb1 and Sb2 novel Schiff base heterocyclic compounds were synthesized and confirmed by using analytical and spectroscopic methods. The existence of both donating and accepting groups influenced the appearance of absorption bands at longer wavelength and was recorded using UV-absorption and emission spectrum in solvent media. Compounds Sbl and Sb2 emit at 576 nm and 646 nm in bathochromic shift respectively. The electrochemical properties were investigated using cyclic voltammetry. Quantum chemical parameters with vibrational frequency have been estimated in density functional theory (DFT), using TD-DFT/CAM (B3LYP) approach employing 6-311++ G (d, p) basis set in the ground state. Theoretical vibrational frequency values were specifically agreed to obtained experimental values. Furthermore, FMOs, MEPs, RDG analyses and Mulliken atomic charges have been calculated. In addition, LFPs images were developed by powder dusting approach on specified materials using synthetic compounds and visualized under Visible and UV light. The level II and III properties of LFPs on the substrate were observed under light-medium with no background interference, therefore these compounds are potential materials for electroluminescent, OLEDs and forensic science applications. (C) 2022 Elsevier B.V. All rights reserved.</t>
  </si>
  <si>
    <t>Upendranath, K; Venkatesh, T; Lohith, TN; Sridhar, MA</t>
  </si>
  <si>
    <t>Upendranath, K.; Venkatesh, Talavara; Lohith, T. N.; Sridhar, M. A.</t>
  </si>
  <si>
    <t>Schiff base heterocycles; Optoelectronic; Computational; LFPs</t>
  </si>
  <si>
    <t>Kuvempu University; University of Mysore</t>
  </si>
  <si>
    <t>10.1016/j.molstruc.2022.133231</t>
  </si>
  <si>
    <t>The low prevalence effect in fingerprint comparison amongst forensic science trainees and novices</t>
  </si>
  <si>
    <t>The low prevalence effect is a phenomenon whereby target prevalence affects performance in visual search (e.g., baggage screening) and comparison (e.g., fingerprint examination) tasks, such that people more often fail to detect infrequent target stimuli. For example, when exposed to higher base-rates of 'matching' (i.e., from the same person) than 'non-matching' (i.e., from different people) fingerprint pairs, people more often misjudge 'non-matching' pairs as 'matches'-an error that can falsely implicate an innocent person for a crime they did not commit. In this paper, we investigated whether forensic science training may mitigate the low prevalence effect in fingerprint comparison. Forensic science trainees (n = 111) and untrained novices (n = 114) judged 100 fingerprint pairs as 'matches' or 'non-matches' where the matching pair occurrence was either high (90%) or equal (50%). Some participants were also asked to use a novel feature-comparison strategy as a potential attenuation technique for the low prevalence effect. Regardless of strategy, both trainees and novices were susceptible to the effect, such that they more often misjudged non-matching pairs as matches when non-matches were rare. These results support the robust nature of the low prevalence effect in visual comparison and have important applied implications for forensic decision-making in the criminal justice system.</t>
  </si>
  <si>
    <t>Growns, B; Dunn, JD; Helm, RK; Towler, A; Kukucka, J</t>
  </si>
  <si>
    <t>Growns, Bethany; Dunn, James D.; Helm, Rebecca K.; Towler, Alice; Kukucka, Jeff</t>
  </si>
  <si>
    <t>PLOS ONE</t>
  </si>
  <si>
    <t>University of Exeter; University of New South Wales Sydney; University System of Maryland; Towson University</t>
  </si>
  <si>
    <t>10.1371/journal.pone.0272338</t>
  </si>
  <si>
    <t>The transfer and persistence of metals in latent fingermarks</t>
  </si>
  <si>
    <t>In forensic science, knowledge and understanding of material transfer and persistence is inherent to the interpretation of trace evidence and can provide vital information on the activity level surrounding a crime. Detecting metal ions in fingermark residue has long been of interest in the field of forensic science, due to the possibility of linking trace metal ion profiles to prior activity with specific metal objects (e.g. gun or explosive handling). Unfortunately, the imaging capability to visualise trace metal ions at sufficient spatial resolution to determine their distribution within a fingermark (micron level) was not previously available. Here, we demonstrate for the first time transfer and persistence of metals in fingermarks, at micron spatial resolution, using synchrotron sourced X-ray fluorescence microscopy. Such information may form a critical baseline for future metal-based detection strategies. Fingermarks were taken before and after brief handling of a gun barrel, ammunition cartridge case and party sparkler to demonstrate the transfer of metals. The results reveal increased metal content after contact with these objects, and critically, a differential pattern of metal ion increase was observed after handling different objects. Persistence studies indicate that these metals are removed as easily as they are transferred, with a brief period of hand washing appearing to successfully remove metallic residue from subsequent fingermarks. Preliminary work using X-ray absorption near edge structure spectroscopic mapping highlighted the potential use of this technique to differentiate between different chemical forms of metals and metal ions in latent fingermarks. It is anticipated that these findings can now be used to assist future work for the advancement of trace metal detection tests and fingermark development procedures.</t>
  </si>
  <si>
    <t>Boseley, RE; Howard, DL; Hackett, MJ; Lewis, SW</t>
  </si>
  <si>
    <t>Boseley, Rhiannon E.; Howard, Daryl L.; Hackett, Mark J.; Lewis, Simon W.</t>
  </si>
  <si>
    <t>Curtin University; Australian Nuclear Science &amp; Technology Organisation; Australian Synchrotron</t>
  </si>
  <si>
    <t>10.1039/d1an01951a</t>
  </si>
  <si>
    <t>Towards the protection of ammunition headstamps during fingermark enhancement processing; a preliminary study</t>
  </si>
  <si>
    <t>Forensic recovery from fired ammunition casings remains one of the most challenging tasks during high-profile investigations. Often, the decision must be made between screening for DNA or fingerprints, and, in doing so, the impact these processes will have on the examination of ballistic markings imparted on the ammunition from the firearm itself. Traditionally, fingermark enhancement processes have yielded low success rates in their efforts to identify suspects by enhancing friction ridge detail left on the cartridge casings. Moreover, the enhancement methods utilised may often induce detrimental physical changes to the casing(s), rendering them unsuitable for subsequent ballistics (marking) examination. Recently, new technology has been shown to increase the success rate of fingermark recovery from fired ammunition, and the growing adoption of such innovation means that new challenges are encountered to maximise evidence recovery and streamline forensic workflows. One such example arises from the potential obscuration of the ammunition headstamp area during such treatments. Accordingly, this study outlines the preliminary investigations and developments of a polymer mask substrate that serves to protect the headstamp of fired ammunition casings during relevant fingermark enhancement processes. The technique also has the capacity to be used as a surface protection device to eliminate unwanted chemical deposition across other areas of interest and evidence types.</t>
  </si>
  <si>
    <t>King, RSP; Davis, LWL</t>
  </si>
  <si>
    <t>King, Roberto S. P.; Davis, Lloyd W. L.</t>
  </si>
  <si>
    <t>Fingerprint; Ballistics; Ammunition; Headstamp; RECOVER; Cartridge Casing; Disulfur Dinitride</t>
  </si>
  <si>
    <t>10.1016/j.scijus.2022.03.010</t>
  </si>
  <si>
    <t>Various visualization of latent fingerprints with Eu3+-activated CaBi2Nb2O9 fluorescent labeling agent</t>
  </si>
  <si>
    <t>Fingerprints have been effectively used in forensic surveys to identify individuals and provide information. The CaBi2(1,)Nb2O9:2xEu3+ powders were successfully fabricated by a convenient solid-state reaction. The crystal structure, particle morphology, luminescent properties, thermal stability, and ridge-shape details were investigated comprehensively. The X-ray diffraction graphs indicated that the CaBi2(1,0Nb2O9:2xEu3+ phosphors crystallized the orthorhombic phase. Photoluminescence emission spectra displayed an intense peak at 616 nm upon an excitation of 395 nm. The predominant concentration-quenching principle of Eu3+ followed the electric dipole-dipole interaction. The thermal-quenching temperature (T0.5) exceeded 420 K. Internal quantum efficiency (IQE) of the CaBi2Nb2O9:0.20Eu3+ sample reached 71.37%. The right whorl of latent fingerprint (LFP) was also observed clearly on substrates (aluminum foil, glass, and plastic) under a UV of 395 nm and sunlight illumination using optimized CaBi2Nb2O9:0.20Eu3+ samples. These results demonstrate that CaBi2 (1- x)Nb2O9:2xEu3+ phosphors have fingerprint identification application prospects.</t>
  </si>
  <si>
    <t>Tang, R; Kong, JY; Zheng, LL; Wang, ZY; Guo, J; Jin, XY; Hu, XP; Gong, N; Deng, B; Yu, RJ</t>
  </si>
  <si>
    <t>Tang, Rong; Kong, Jiayun; Zheng, Ling-Ling; Wang, Ziyu; Guo, Jiang; Jin, Xiaoyue; Hu, Xiaopeng; Gong, Ning; Deng, Bin; Yu, Ruijin</t>
  </si>
  <si>
    <t>Luminescence; Niobate; Phosphor; Latent fingerprint; CaBi2Nb2O9Eu3+</t>
  </si>
  <si>
    <t>Northwest A&amp;F University - China; Central South University of Forestry &amp; Technology; Xiangnan University; Xiangnan University</t>
  </si>
  <si>
    <t>10.1016/j.materresbull.2022.111925</t>
  </si>
  <si>
    <t>An association between fingerprint patterns with blood group and lifestyle based diseases: a review</t>
  </si>
  <si>
    <t>In the current era of the digital world, the hash of any digital means considered as a footprint or fingerprint of any digital term but from the ancient era, human fingerprint considered as the most trustworthy criteria for identification and it also cannot be changed with time even up to the death of an individual. In the court of law, fingerprint-proof is undeniably the most dependable and acceptable evidence to date. Fingerprint designs are exclusive in each human and the chance of two individuals having identical fingerprints is an exceptional case about one in sixty-four thousand million also the fingerprint minutiae patterns of the undistinguishable twins are different, and the ridge pattern of each fingertip remain unchanged from birth to till death. Fingerprints can be divided into basic four categories i.e. Loop, whorl, arch, and composites, nevertheless, there are more than 100 interleaved ridge and valleys physiognomies, called Galton's details, in a single rolled fingerprint. Due to the immense potential of fingerprints as an effective method of identification, the present research paper tries to investigate the problem of blood group identification and analysis of diseases those arises with aging like hypertension, type 2-diabetes and arthritis from a fingerprint by analyzing their patterns correlation with blood group and age of an individual. The work has been driven by studies of anthropometry, biometric trademark, and pattern recognition proposing that it is possible to predict blood group using fingerprint map reading. Dermatoglyphics as a diagnostic aid used from ancient eras and now it is well established in number of diseases which have strong hereditary basis and is employed as a method for screening for abnormal anomalies. Apart from its use in predicting the diagnosis of disease; dermatoglyphics is also used in forensic medicine in individual identification, physical anthropology, human genetics and medicine. However, the Machine and Deep Learning techniques, if used for fingerprint minutiae patterns to be trained by Neural Network for blood group prediction and classification of common clinical diseases arises with aging based on lifestyle would be an unusual research work.</t>
  </si>
  <si>
    <t>Patil, V; Ingle, DR</t>
  </si>
  <si>
    <t>Patil, Vijaykumar; Ingle, D. R.</t>
  </si>
  <si>
    <t>ARTIFICIAL INTELLIGENCE REVIEW</t>
  </si>
  <si>
    <t>ABO typing; Blood groups; Fingerprint map reading; Machine learning; Deep leaning; Artificial intelligence</t>
  </si>
  <si>
    <t>University of Mumbai</t>
  </si>
  <si>
    <t>10.1007/s10462-020-09891-w</t>
  </si>
  <si>
    <t>Enhanced Development of Footprints Using YVO4: Eu Luminescent Nanomaterials</t>
  </si>
  <si>
    <t>Footprint development has long been considered as one of the essential technologies in forensic sciences, which is an important prerequisite for footprint analysis and footprint identification. On the basis of our previous research achievements in nanomaterial based development of latent fingerprints, in this paper, we put forward an enhanced development of footprints using YVO4: Eu luminescent nanomaterials (NMs) in order to improve the results of footprint development greatly. Firstly, YVO4: Eu luminescent NMs were synthesized via a typical hydrothermal method, using rare earth nitrate and sodium orthovanadate as the raw materials, and trisodium citrate as the modifier. Then, the micromorphology, crystal structure, ultraviolet absorption property, luminescent performance and surface functional groups of synthesized NMs were characterized by transmission electron microscopy, powder Xray diffractometer, ultravioletvisible spectrophotometer, fluorescence spectrophotometer and Fourier transform infrared spectrometer, respectively. The YVO4: Eu luminescent NMs were quasispherical in shape with an average diameter of 39. 2 nm and had a tetragonal crystal structure. The maximum ultraviolet absorption wavelength of the NMs was 257 nm. Under a 254 nm ultraviolet excitation, they could give strong red emissions at a wavelength of 614 nm. The NMs were modified with citric acid molecules on the surface. Finally, the YVO4: Eu luminescent NMs were used for enhanced development of barefoot and footwear impressions. The mechanisms for two types of footprint development were also discussed in detail. The barefoot development results showed that the morphological features were sharp, the friction ridge was coherent, and the detailed features were clear, and the folds, exfoliation and coherent substance were obvious. The footwear development results showed that the footwear pattern features were intact and distinct. The developed footprint features could fully meet the main requirements in footprint examination and identification. In addition, the promotion effects of luminescent property, particle size and micromorphology of synthesized NMs on the contrast, sensitivity and selectivity in footprint development were also discussed. Our enhanced development of footprints based on YVO4: Eu luminescent NMs has a series of advantages including strong contrast, high sensitivity and good selectivity, which will not only expand the applications of rare earth luminescent NMs but also provide innovative ideas for traditional footprint developing methods.</t>
  </si>
  <si>
    <t>Ding, H; Wang, M</t>
  </si>
  <si>
    <t>Ding Han; Wang Meng</t>
  </si>
  <si>
    <t>Rare Earth; Luminescence; Nanomaterials; Footprint; Development</t>
  </si>
  <si>
    <t>Zhongnan University of Economics &amp; Law; Criminal Investigation Police University of China</t>
  </si>
  <si>
    <t>10.3964/j.issn.1000-0593(2021)01-0088-06</t>
  </si>
  <si>
    <t>A butterfly-shaped ESIPT molecule with solid-state fluorescence for the detection of latent fingerprints and exogenous and endogenous ONOO- by caging of the phenol donor</t>
  </si>
  <si>
    <t>The latent fingerprints (LFPs) at the crime scene are unique and stable, which are considered as an important clue in criminal justice and forensic identification. Herein, a butterfly-shaped molecule DPTS with solid fluorescence plus excited-state intramolecular proton transfer (ESIPT) properties was used to develop for enhancing the visualization of the LFPs. Considering the solid fluorescence of DPTS, the color and efficiency of DPTS with a large Stokes shift (216 nm) can be tuned by changing the morphology of its aggregates, and gradually red-shifted (green-yellow-red) with increasing water content. Furthermore, its effectiveness for the detection of LFPs was demonstrated on various different substrates including paper box, tinfoil and weighting paper. The emissive fingerprint of DPTS obtained gave good fluorescence images with high contrast and resolution such as the core, delta, bifurcation, ridge termination, independent ridge and pores. Caging of the phenol donor of DPTS with a sensitive biomarker group provided DPTS-ONOO-, which had high sensitive with detection limit of 5 nM and the quantification limit of 21 nM toward ONOO-. Modularly derived DPTS-ONOCY was synthesized and demonstrated specific fluorescence imaging of exogenous and endogenous peroxynitrite (ONOO-) in living macrophage cells.</t>
  </si>
  <si>
    <t>Li, ML; Lei, P; Song, SM; Shuang, SM; Wang, RB; Dong, CA</t>
  </si>
  <si>
    <t>Li, Minglu; Lei, Peng; Song, Shengmei; Shuang, Shaomin; Wang, Ruibing; Dong, Chuan</t>
  </si>
  <si>
    <t>The latent fingerprints; Solid fluorescence; Peroxynitrite; Fluorescence imaging</t>
  </si>
  <si>
    <t>Shanxi University; University of Macau; University of Macau</t>
  </si>
  <si>
    <t>10.1016/j.talanta.2021.122593</t>
  </si>
  <si>
    <t>A critical review of fundamentals and applications of electrochemical development and imaging of latent fingerprints</t>
  </si>
  <si>
    <t>Latent fingerprints containing morphological and biochemical information are one of the most important evidence existed at crime scenes that can be used for personal identification. Despite some traditional development and imaging methods, various novel methods based on different principles have been explored to visualize latent fingerprints in recent years, among which many interesting methods established by using electrochemical techniques have proved to be very efficient. Up to now, a number of electrochemical systems have been utilized to create or detect the disparity between fingerprint ridge area and background area, resulting in sensitive development and imaging of latent fingerprints. In this review, we highlight the recent progress in electrochemical development and imaging of latent fingerprints. To be specific, the introduction of fundamentals and applications of this research area is separated into four main sections: fingerprint development by electrochemical deposition, fingerprint imaging by electrochemiluminescence (ECL), fingerprint imaging by scanning probe electrochemistry techniques, and fingerprint analysis using other electrochemical methods. Finally, our perspectives on future research directions are also presented and discussed. (c) 2021 Elsevier Ltd. All rights reserved.</t>
  </si>
  <si>
    <t>Yuan, CJ; Li, M; Wang, M; Cao, HJ; Lin, TC</t>
  </si>
  <si>
    <t>Yuan, Chuanjun; Li, Ming; Wang, Meng; Cao, Haijun; Lin, Tianchun</t>
  </si>
  <si>
    <t>Latent fingerprint; Fingerprint development; Fingerprint imaging; Forensic science; Electrochemistry</t>
  </si>
  <si>
    <t>10.1016/j.electacta.2021.138798</t>
  </si>
  <si>
    <t>A method for measuring the quality of friction skin impression evidence: Method development and validation</t>
  </si>
  <si>
    <t>The forensic fingerprint community has faced increasing criticism by scientific and legal commentators, challenging the validity and reliability of fingerprint evidence due to the lack of an empirical basis to assess the quality of the friction ridge impressions. This paper presents a method, developed as a standalone software application, DFIQI (Defense Fingerprint Image Quality Index), which measures the clarity of friction ridge features (locally) and evaluates the quality of impressions (globally) across three different scales: value, complexity, and difficulty. Performance was evaluated using a variety of datasets, including datasets designed to simulate casework and a dataset derived directly from casework under operational conditions. The results show performance characteristics that are consistent with experts' subjective determinations. This method provides fingerprint experts: (1) a more rigorous approach by providing an empirical foundation to support their subjective determinations from the Analysis phase of the examination methodology, (2) a framework for organizations to establish transparent, measurable, and demonstrable criteria for Value determinations, (3) and a means of flagging impressions that are vulnerable to erroneous outcomes or inconsistency between experts (e.g., higher complexity and difficulty), and (4) a method for quantitatively summarizing the overall quality of impressions for ensuring representative distributions for samples used in research designs, proficiency testing and error rate testing, and other applications by forensic science stakeholders. (c) 2021 The Author(s). Published by Elsevier B.V. This is an open access article under the CC BY license (http://creativecommons.org/licenses/by/4.0/).</t>
  </si>
  <si>
    <t>Swofford, H; Champod, C; Koertner, A; Eldridge, H; Salyards, M</t>
  </si>
  <si>
    <t>Swofford, H.; Champod, C.; Koertner, A.; Eldridge, H.; Salyards, M.</t>
  </si>
  <si>
    <t>Forensic science; Fingerprints; Quality metric; Probability</t>
  </si>
  <si>
    <t>University of Lausanne; Research Triangle Institute</t>
  </si>
  <si>
    <t>10.1016/j.forsciint.2021.110703</t>
  </si>
  <si>
    <t>A method of fingermark anti-counterfeiting for forensic document identification</t>
  </si>
  <si>
    <t>Automatic fingerprint identification is a key technology of biological attribute measurement. Due to its sensitivity to fake fingerprint attack, its security has been widely concerned. The fingermark is an important evidence for forensic documents identification. The existence of fake fingermark seriously threatens the fairness and legitimacy in the process of forensic identification. In this paper, in view of the security risks existing in the fingermark identification of forensic documents, a database named JLW-FM-DB is introduced for detecting genuine and fake fingermarks, which consists of two sub databases, signed and unsigned, each of which covers common fake fingermark materials. Based on the database, this paper proposes a method of fingermark anti-counterfeiting based on convolution neural network(CNN). A Patch-Label training strategy is proposed, which uses the unified label as the supervision signal for the class heatmap output by the last convolution layer. This strategy realizes stronger local supervision ability to input fingermark image and enhances local coding ability of CNN feature extraction. The experiments show that our methods are suitable for the detection of genuine and fake fingermarks, achieving 97.999% average accuracy in the signed fingermark database. The effectiveness of Patch-Label training strategy in fingermark anti-counterfeiting is also proved. Moreover, a model fusion of different models can further improve the detection ability of genuine and fake fingermarks, reaching to 98.496% average accuracy. (c) 2021 The Authors. Published by Elsevier B.V. This is an open access article under the CC BY-NC-ND license ( http://creativecommons.org/licenses/by-nc-nd/4.0/ )</t>
  </si>
  <si>
    <t>Zhang, YL; Gao, CH; Li, ZW; Lv, YF; Zhu, KY</t>
  </si>
  <si>
    <t>Zhang, Yongliang; Gao, Chenhao; Li, Zhiwei; Lv, Yufan; Zhu, Keyi</t>
  </si>
  <si>
    <t>Fingermark; Forensic document; CNN; Patch-Lable; Model fusion</t>
  </si>
  <si>
    <t>Zhejiang University of Technology; Ministry of Public Security (China); Institute of Forensic Science Ministry of Justice PRC</t>
  </si>
  <si>
    <t>10.1016/j.patrec.2021.09.013</t>
  </si>
  <si>
    <t>A multibiometric system based on the fusion of fingerprint, finger-vein, and finger-knuckle-print</t>
  </si>
  <si>
    <t>Authentication systems play an essential role in our lives today. Human biological, behavioral, and morphological characteristics are usually used in an authentication system in a vast scope of applications ranging from unlocking consumer devices to surveillance and forensic analysis and offered an alternative to credit cards, ID cards, passports, driving licenses, etc. Unibiometric systems, which use a single biometric modality, suffer from some drawbacks such as low protection of user?s privacy against attacks. Multibiometric systems, which fuse features of biometric characteristics, can cope with unibiometric systems? drawbacks and improve security and recognition accuracy. However, some main questions such as ?what is the optimal number of biometric modalities??, ?how much accuracy do we need for our system??, and ?how much money do we want to invest for our system?? have to be considered and answered before designing and implementing a multibiometric system. Unfortunately, the existing multibiometric systems have not considered and responded to all questions. Furthermore, identification mode for multibiometric systems is a challenging task and almost all of them have focused on verification mode. In this paper, we only consider a finger and employ the maximum possible modalities of the finger, i.e., fingerprint, finger-vein, and finger-knuckle-print, to increase user-friendliness and reducing the cost of implementation of the system. The proposed system only uses three cameras to capture all contactless fingerprint, finger-vein, and finger-knuckle images. Also, we propose an algorithm that makes enable the system to work in identification mode. The experiments on established databases exhibit that our proposed algorithm significantly increases recognition accuracy.</t>
  </si>
  <si>
    <t>Khodadoust, J; Medina-Pérez, MA; Monroy, R; Khodadoust, AM; Mirkamali, SS</t>
  </si>
  <si>
    <t>Khodadoust, Javad; Medina-Perez, Miguel Angel; Monroy, Raill; Khodadoust, Ali Mohammad; Mirkamali, Seyed Saeid</t>
  </si>
  <si>
    <t>Fingerprint; Finger-vein; Finger-knuckle-print; Multibiometrics; Information fusion</t>
  </si>
  <si>
    <t>Tecnologico de Monterrey; Payame Noor University</t>
  </si>
  <si>
    <t>10.1016/j.eswa.2021.114687</t>
  </si>
  <si>
    <t>A utility of pores as level 3 features in latent fingerprint identification</t>
  </si>
  <si>
    <t>Latent fingerprint identification is the most prevalent process used by the forensic community from a long time. Smudgy, blurred, and small fingerprint area of the latent impressions results into the deficiency of the level 2 features i.e. minutiae. Most of the commercially available Automated Fingerprint Identification Systems (AFISs) which mainly dependent on minutiae; seems less efficient in latent fingerprint matching. In this paper, the usefulness of pores (level 3 features) besides minutiae in latent fingerprint matching is examined. An algorithm based on Lindeberg's automatic scale selection method is proposed for pores extraction in latent fingerprints. The fusion of pores and minutiae at score level is used to re-rank the minutiae based latent matcher. The effectiveness of the proposed algorithm and pores utility are evaluated by observing and comparing the latent recognition accuracy obtained for minutiae matching and matching after fusion. Both minutiae and pores are automatically extracted in latent and reference fingerprints. The experimental results show that the fusion significantly improves the latent recognition rate in comparison to the minutiae matching.</t>
  </si>
  <si>
    <t>Agarwal, D; Bansal, A</t>
  </si>
  <si>
    <t>Agarwal, Diwakar; Bansal, Atul</t>
  </si>
  <si>
    <t>Fingerprint recognition; Fusion; Latent; Minutiae; Pores; Score</t>
  </si>
  <si>
    <t>GLA University</t>
  </si>
  <si>
    <t>10.1007/s11042-020-10207-x</t>
  </si>
  <si>
    <t>Aggregation induced emission based active conjugated imidazole luminogens for visualization of latent fingerprints and multiple anticounterfeiting applications</t>
  </si>
  <si>
    <t>Aggregation-induced emission based organic heterocyclic luminogens bearing conjugated electronic structures showed much attention due to its excellent fluorescence in aggregation state. In this communication, a novel conjugated blue light emitting imidazole molecule is synthesized by one pot multicomponent reaction route is reported for the first time. The prepared molecule exhibits a strong fluorescence in aggregation state with exceptional properties, such as high purity, inexpensive, eco-friendly, large scale production, high photostability, etc. By considering these advantages, a new fluorescence based platform has been setup for in-situ visualization of latent fingerprints and its preservation by spray method followed by Poly(vinyl alcohol) masking. A clear and well defined fluorescence fingerprint images are noticed on variety of surfaces by revealing level 1-3 ridge features upon ultraviolet 365 nm light exposure. The dual nature of binding specificity as well as excellent fluorescence properties permits the visualization of latent fingerprints for longer durations (up to 365 days) with superior contrast, high sensitivity, efficiency, selectivity and minimal background hindrance. We further fabricated unclonable invisible security ink for various printing modes on valuable goods for protection against forging. The developed labels are displaying uniform distribution of ink and exceptional stability under various atmospheric environments. The development of long preservative information using aggregation-induced emission based luminogen opens up a new avenue in advanced forensic and data security applications.</t>
  </si>
  <si>
    <t>Ravindra, MK; Darshan, GP; Lavanya, DR; Mahadevan, KM; Premkumar, HB; Sharma, SC; Adarsha, H; Nagabhushana, H</t>
  </si>
  <si>
    <t>Ravindra, M. K.; Darshan, G. P.; Lavanya, D. R.; Mahadevan, K. M.; Premkumar, H. B.; Sharma, S. C.; Adarsha, H.; Nagabhushana, H.</t>
  </si>
  <si>
    <t>Kuvempu University; M. S. Ramaiah University of Applied Sciences; Tumkur University; National Assessment &amp; Accreditation Council (NAAC); Jain University; Indian Institute of Technology System (IIT System); Indian Institute of Technology (IIT) - Guwahati</t>
  </si>
  <si>
    <t>10.1038/s41598-021-96011-5</t>
  </si>
  <si>
    <t>An Indexing Algorithm Based on Clustering of Minutia Cylinder Codes for Fast Latent Fingerprint Identification</t>
  </si>
  <si>
    <t>Latent fingerprint identification is one of the leading forensic activities to clarify criminal acts. However, its computational cost hinders the rapid decision making in the identification of an individual when large databases are involved. To reduce the search time used to generate the fingerprint candidates' order to be compared, fingerprint indexing algorithms that reduce the search space while minimizing the increase in the error rate (compared to the identification) are developed. In the present research, we propose an algorithm for indexing latent fingerprints based on minutia cylinder codes (MCC). This type of minutiae descriptor presents a fixed structure, which brings advantages in terms of efficiency. Besides, in recent studies, this descriptor has shown an identification error rate, at the local level, lower than the other descriptors reported in the literature. Our indexing proposal requires an initial step to construct the indices, in which it uses k-means++ clustering algorithm to create groups of similar minutia cylinder codes corresponding to the impressions of a set of databases. K-means++ allows for a better outcome over other clustering algorithms because of the selection of the proper centroids. The buckets associated with each index are populated with the background databases. Then, given a latent fingerprint, the algorithm extracts the minutia cylinder codes associated with the clusters' indices with the lowest distance respect to each descriptor of this latent fingerprint. Finally, it integrates the votes represented by the fingerprints obtained to select the candidate impressions. We conduct a set of experiments in which our proposal outperforms current rival algorithms in presence of different databases and descriptors. Also, the primary experiment reduces the search space by four orders of magnitude when the background database contains more than one million impressions.</t>
  </si>
  <si>
    <t>Pérez-Sánchez, I; Cervantes, B; Medina-Pérez, MA; Monroy, R; Loyola-González, O; García, S; Herrera, F</t>
  </si>
  <si>
    <t>Perez-Sanchez, Ismay; Cervantes, Barbara; Angel Medina-Perez, Miguel; Monroy, Raul; Loyola-Gonzalez, Octavio; Garcia, Salvador; Herrera, Francisco</t>
  </si>
  <si>
    <t>Indexing; Databases; Clustering algorithms; Error analysis; Feature extraction; Protocols; Licenses; Fingerprint indexing; latent fingerprint; K-means clustering; minutia cylinder code</t>
  </si>
  <si>
    <t>Tecnologico de Monterrey; University of Granada; King Abdulaziz University</t>
  </si>
  <si>
    <t>10.1109/ACCESS.2021.3088314</t>
  </si>
  <si>
    <t>Automatic assessment of fingermarks quality: exploration of the possible application in the context of detection and comparison with human examiners</t>
  </si>
  <si>
    <t>In forensic science, particularly in the context of latent fingermarks detection, forensic scientists are often faced with the need to assess the quality of the detected fingermarks to quantitatively interpret their results and express conclusions. Today this process is mainly carried out by human examiners referring to guidelines or provided quality scales. The largest the set of fingermarks (e.g., hundreds, thousands), the longest and the most labor-intensive this task becomes. Moreover, it is difficult to guarantee a fully objective process since the subjectivity of each individual is almost impossible to avoid, especially with regards to the interpretation of the quality scale levels or when facing fingermarks detected in an inhomogeneous manner. In this paper, the possibility of automatizing the quality assessment step is explored. The choice has been made to consider the use of quality assessment algorithms currently applied in an identification context. 150 natural fingermarks from ten donors were deposited on three different supports. These marks were detected using 1,2-indanedione/zinc or cyanoacrylate fumigation depending on the support. Then, their quality was assessed by five examiners, according to the UNIL scale, and by seven algorithms (i.e., Lights Out, Latent Fingerprint Image Quality 1 and 2, Latent Quality Metric, Expected Score Likelihood Ratio, NIST Fingerprint Image Quality, MINDTCT). Spearman and Pearson correlations were calculated, and the distribution of scores for each algorithm was charted (using boxplots) against the results provided by the human examiners. The most promising results were obtained with the LQM algorithm, more specifically with the fingermark clarity metric.</t>
  </si>
  <si>
    <t>Bonnaz, B; De Donno, M; Anthonioz, A; Bécue, A</t>
  </si>
  <si>
    <t>Bonnaz, Berenice; De Donno, Marco; Anthonioz, Alexandre; Becue, Andy</t>
  </si>
  <si>
    <t>fingerprint; identification algorithm; latent quality metric; quality assessment automation; quality scale; ridge clarity</t>
  </si>
  <si>
    <t>10.1111/1556-4029.14667</t>
  </si>
  <si>
    <t>Automatic Segmentation and Enhancement of Latent Fingerprints Using Deep Nested UNets</t>
  </si>
  <si>
    <t>Latent fingerprints are one of the most important evidences used to identify criminals in the law enforcement and forensic agencies. Automated recognition of latent fingerprints is still challenging due to their poor image quality caused by unclear ridge structure and various overlapping patterns. Segmentation and enhancement are important to identify valid fingerprint regions, reduce the noise and improve the clarity of ridge structure for more accurate fingerprint recognition. In this paper, we propose a deep convolutional neural network architecture with the nested UNets for automatic segmentation and enhancement of latent fingerprints. First, to prepare training data, we synthetically generate the latent fingerprints and their segmentation and enhancement ground truth data for training. Then, a deep architecture of nested UNets is proposed to transform low-quality latent image into the segmentation mask and high-quality fingerprint through the pixels-to-pixels and end-to-end training. Finally, the test latent fingerprint is segmented and enhanced with the deep nested UNets to improve the image quality in one shot. The enhancement network is optimized by combining the local and global losses, which not only helps reconstruct the global structure, but also enhance the local ridge details of latent fingerprints. The proposed network can make use of multi-level feature maps in a pyramid way of nested UNets for segmentation and enhancement. Experimental results and comparison on NIST SD27 and IIITD-MOLF latent fingerprint databases demonstrate the promising performance of the proposed method.</t>
  </si>
  <si>
    <t>Liu, MH; Qian, P</t>
  </si>
  <si>
    <t>Liu, Manhua; Qian, Peng</t>
  </si>
  <si>
    <t>Image segmentation; Training; NIST; Feature extraction; Databases; Training data; TV; Latent fingerprint segmentation; latent fingerprint enhancement; convolutional neural network; deep nested UNets</t>
  </si>
  <si>
    <t>Shanghai Jiao Tong University; Shanghai Jiao Tong University</t>
  </si>
  <si>
    <t>10.1109/TIFS.2020.3039058</t>
  </si>
  <si>
    <t>Comparative Experimental Investigation of Deep Convolutional Neural Networks for Latent Fingerprint Pattern Classification</t>
  </si>
  <si>
    <t>Fingerprint pattern recognition is of great importance in forensic examinations and in helping diagnose some diseases. The automatic realization of fingerprint recognition processes can take time due to the feature extraction process in classical machine learning or deep learning methods. In this study, the effective use of deep convolutional neural networks (DCNN) in fingerprint pattern recognition and classification, in which feature extraction takes place automatically, was examined experimentally and comparatively. Five DCNN models have been designed and implemented with a transfer learning approach. Four of these five models are Alexnet, Googlenet, Resnet-18, and Squeezenet pre-trained DCNN models. The fifth model is the DCNN model designed from the ground up. It was concluded that the designed DCNN models can be used effectively in fingerprint recognition and classification, and that fast results can be obtained and generalized with advanced DCNN models.</t>
  </si>
  <si>
    <t>Nogay, HS</t>
  </si>
  <si>
    <t>Nogay, Hidir Selcuk</t>
  </si>
  <si>
    <t>TRAITEMENT DU SIGNAL</t>
  </si>
  <si>
    <t>fingerprint; deep learning; transfer; learning; DCNN; pattern recognition</t>
  </si>
  <si>
    <t>Kayseri University</t>
  </si>
  <si>
    <t>10.18280/ts.380506</t>
  </si>
  <si>
    <t>Corrosion resistant solid-state carbon dots@silicalite-1 composite for latent fingerprints detection</t>
  </si>
  <si>
    <t>The aggregation-induced quenching (AIQ) properties of the solid-state carbon dots (CDs) limit their wide scale actual applications. Herein, a novel corrosion resistant solid-state CDs@Silicalite-1 (CDs@S-1) composite was synthesized via in situ embedding CDs into the S-1 matrix. Owing to the confinement effect, CDs are immobilized into the interrupted defects of the three-dimensional S-1 matrix. The as-prepared composite possesses high photoluminescence quantum yield (63%) and extra-high stability in common organic solvents and various pH solutions (pH=2-14). Moreover, the feasibility of the CDs@S-1 composite as a fluorescent label on various substrates was investigated. The results demonstrate the images with welldefined papillary ridges under ultraviolet (UV) light and show great potential for latent fingerprints detection in forensic science. (c) 2021 Published by Elsevier B.V.</t>
  </si>
  <si>
    <t>Hu, Z; Dai, HQ; Zhou, WJ; Wei, JX; Zhang, HB; Ye, ZQ; Qiu, Y; Chen, YY; Duan, ZT; Wang, J; Zhang, WL; Xie, FX; Guo, RQ</t>
  </si>
  <si>
    <t>Hu, Zhe; Dai, Hanqing; Zhou, Wenjie; Wei, Jinxin; Zhang, Hongbin; Ye, Zhaoqi; Qiu, Yi; Chen, Yuanyuan; Duan, Zhongtao; Wang, Jing; Zhang, Wanlu; Xie, Fengxian; Guo, Ruiqian</t>
  </si>
  <si>
    <t>Carbon dots; Aggregation-induced quenching; Solid-state fluorescence; Latent fingerprints detection</t>
  </si>
  <si>
    <t>Fudan University; Fudan University; Fudan University; Fudan University; Fudan University</t>
  </si>
  <si>
    <t>10.1016/j.jallcom.2021.161660</t>
  </si>
  <si>
    <t>Deep learning analysis and age prediction from shoeprints</t>
  </si>
  <si>
    <t>Human gaits are the patterns of limb movements which involve both the upper and lower body parts. These patterns in terms of step rate, gait speed, stance widening, stride, and bipedal forces are influenced by different factors including environmental (such as social, cultural, and behavioral traits) and physical changes (such as age and health status). These factors are reflected on the imprinted shoeprints generated with body forces, which in turn can be used to predict age, a problem not systematically addressed using any computational approach. We collected 100,000 shoeprints of subjects ranging from 7 to 80 years old and used the data to develop a deep learning end-to-end model ShoeNet to analyze age-related patterns and predict age. The model integrates various convolutional neural network models together using a skip mechanism to extract age-related features, especially in pressure and abrasion regions from pair-wise shoeprints. The results show that 40.23% of the subjects had prediction errors within 5-years of age and the prediction accuracy for gender/sex classification reached 86.07%. Interestingly, the age-related features mostly reside in the asymmetric differences between left and right shoeprints. The analysis also reveals interesting age-related and gender-related patterns in the pressure distributions on shoeprints; in parti-cular, the pressure forces spread from the middle of the toe toward outside regions over age with gender-specific variations of forces on heel regions. Such statistics provide insight into new methods for forensic investigations, medical studies of gait pattern disorders, biometrics, and sport studies. (c) 2021 The Author(s). Published by Elsevier B.V. CC_BY_NC_ND_4.0</t>
  </si>
  <si>
    <t>Hassan, M; Wang, Y; Wang, D; Li, DX; Liang, YC; Zhou, Y; Xu, D</t>
  </si>
  <si>
    <t>Hassan, Muhammad; Wang, Yan; Wang, Di; Li, Daixi; Liang, Yanchun; Zhou, You; Xu, Dong</t>
  </si>
  <si>
    <t>Shoeprint; Gait-and-standing patterns; Aging; Age prediction; Deep learning; Pressure distribution</t>
  </si>
  <si>
    <t>Jilin University; Nanyang Technological University; University of Missouri System; University of Missouri Columbia; Jilin University</t>
  </si>
  <si>
    <t>10.1016/j.forsciint.2021.110987</t>
  </si>
  <si>
    <t>Design of green emitting CaZrO3:Tb3+ nanophosphor: Luminescence based platform for real-time ultrasensitive detection of latent fingerprints and anti-counterfeiting applications</t>
  </si>
  <si>
    <t>Rare earth doped phosphors are widely applied to the numerous fields, such as luminescent paints, white-light emitting devices, photovoltaics, security inks, etc., owing to their inherent properties, such as sharp emission profiles, substantial stoke shifts, and long luminescence life time. Here, green emitting CaZrO3:Tb3+ (x = 1-11 mol %) nanophosphors have been successfully prepared by solution combustion route using Cordia myxa (lasura) leaves extract as fuel. The powder X-ray diffraction patterns shows orthorhombic crystal structure. Surface morphology of the samples showed porous and flakes type with large void spaces. Photoluminescence spectra exhibits a series of sharp peaks in the wavelength range of 475-650 nm, which ascribed to D-5(4)-&gt; F-7(6-3) transitions of the Tb3+ ions. The Commission Internationale de I'Eclairage chromaticity coordinates are evaluated from the photoluminescence emission spectra and exhibited co-ordinates (0.32, 0.40) located within the plane green region of the diagram. Highest color purity was achieved for 5 mol % of Tb3+ ions doped CaZrO3 nanophosphors with an average correlated color temperature value similar to 6025 K. Thermoluminescence properties of the prepared nanophosphors exposed with ultraviolet light exhibit two glow peaks at similar to 166 and 328 degrees C. A linear and sub-linear responses of the thermoluminescence intensity after ultraviolet light exposure on samples confirms that the samples are more suitable for dosimetry applications. Latent fingerprints are developed using optimized CaZrO3:Tb3+(5 mol %) nanophosphor exhibit high sensitivity and selectivity, high contrast and low background interference on different surfaces. More importantly, the single information encryption strategy was designed and used for high-level anti-counterfeiting. The results clearly indicate that the optimized nanophosphor has great potential for real time applications in white light emitting diodes, dosimetry and advanced forensic applications.</t>
  </si>
  <si>
    <t>Navami, D; Darshan, GP; Lavanya, DR; Premkumar, HB; Sharma, SC; Adarsha, H; Prameela, HC; Nagabhushana, H</t>
  </si>
  <si>
    <t>Navami, D.; Darshan, G. P.; Lavanya, D. R.; Premkumar, H. B.; Sharma, S. C.; Adarsha, H.; Prameela, H. C.; Nagabhushana, H.</t>
  </si>
  <si>
    <t>Solution combustion; Photoluminescence; Thermoluminescence; Cool white; LEDs; Dosimetry; Latent fingerprints; Anti-counterfeiting</t>
  </si>
  <si>
    <t>Tumkur University; M. S. Ramaiah University of Applied Sciences; National Assessment &amp; Accreditation Council (NAAC); Jain University; Indian Institute of Technology System (IIT System); Indian Institute of Technology (IIT) - Guwahati</t>
  </si>
  <si>
    <t>10.1016/j.optmat.2021.111474</t>
  </si>
  <si>
    <t>Development of a printed quality control test strip for the analysis and imaging of fingermark composition</t>
  </si>
  <si>
    <t>In the last decade, there have been many scientific developments regarding the use of mass spectrometry to analyse the composition of fingermarks. In this context, the development of a dedicated quality control test strip would benefit the forensic community by providing a way to assess the reproducibility of the measures as well as to perform inter-laboratory comparisons. To accomplish this goal, the use of a chemical printer offers the possibility of combining a visual template with artificial fingerprint secretions. The design of the quality control test strip as well as the preliminary assessment of its performance with fingermark detection reagents and matrix-assisted laser desorption-ionisation combined with mass spectrometry imaging (MALDI-MSI) are presented in this paper. The chosen template combines two geometric patterns intended to help assess the chemical analysis (full square) and imaging (lined square) capabilities of the instrument. The artificial secretion is composed of two distinct solutions: artificial sweat and artificial sebum. The printing reproducibility and chemical homogeneity of the quality control test strips were assessed in two ways: (1) using MALDI-MSI, the printed pattern was analysed and the m/z values compared to the reference list based on the artificial secretion composition, and (2) using two common fingermark detection techniques, the printed pattern was processed using an amino acid reagent (ninhydrin) and a lipid stain (Oil Red O). Overall, the results highlight the potential of a printed quality control test strip for the assessment of the quality of fingermark detection techniques as well as the possibility of performing quality monitoring of mass-spectrometry-based techniques over time. (c) 2021 The Authors. Published by Elsevier B.V. CC_BY_4.0</t>
  </si>
  <si>
    <t>Forensic science; MALDI-MSI; Chemical printer; Artificial secretion; Sweat; Sebum</t>
  </si>
  <si>
    <t>10.1016/j.forsciint.2021.111063</t>
  </si>
  <si>
    <t>Development of latent fingermarks by unbalanced magnetron sputtering deposited ultra-thin metal film</t>
  </si>
  <si>
    <t>Thin metal films with thickness above 50 nm have been successful used for developing level 1 features of latent fingermarks. In order to easily show the level 2 and level 3 features of the fingermarks, thinner films are needed to be fabricated. Three kinds of metal films including cooper, chromium and aluminum with film thickness ranging from 5 nm to 30 nm were deposited by unbalanced magnetron sputtering. The efficacy of film thickness and metal type on developing latent fingermark was investigated. The most clearly developed fingermark was obtained by films with thickness of 10-20 nm. Cooper films exhibit better effects on showing Level 2 features than chromium and aluminum films with the same thickness. The optical contrast of fingermark ridges and valleys was influenced by the morphology difference of film deposited on ridge and valley areas, which were related to shadowing effect affected by film thickness and metal type determined re-emission effect.</t>
  </si>
  <si>
    <t>Wang, T; Zhang, QN; Yu, SM; Zhang, GJ</t>
  </si>
  <si>
    <t>Wang, Tao; Zhang, Qiannan; Yu, Shouming; Zhang, Guojun</t>
  </si>
  <si>
    <t>Forensic science; Latent fingermark; Magnetron sputtering; Thin film</t>
  </si>
  <si>
    <t>Xi'an University of Technology</t>
  </si>
  <si>
    <t>10.1016/j.vacuum.2021.110577</t>
  </si>
  <si>
    <t>Digitally processing an image of a shoe impression in blood</t>
    <phoneticPr fontId="1" type="noConversion"/>
  </si>
  <si>
    <t>Shoeprints are valuable crime scene exhibits because, given a reasonable-quality impression and a suspect shoe, the forensic investigator can correlate the impression with the shoe and pin down a suspect. In similarity to bloody fingerprints, a common practice with bloody shoeprints is that the crime scene investigator photographs the impressions at a 90 degrees angle with a scale, develops them with amido Black, and then photographs again. In most cases, the post-development prints will feature better and more details that are usually sufficient to perform a comparison between the impression found at the crime scene and suspect's shoes. This study examined shoeprints in blood that had been collected in an apartment in northern Israel where two bodies were found. The floor tiles in the apartment had featured a colored design which in the post-development photographs of the shoeprints blended in with the blood on the floor. As a result, the shoeprint impression was partial and small details were masked. In the laboratory, we processed the pre-amido Black photograph in several steps designed to increase contrast. The result of this digital processing was a full shoeprint sufficiently clear to display randomly acquired characteristics of the sole and subsequently establish identification between the impression found at the crime scene and suspect's shoes. When chemical amplification is not sufficient, it is worth exploring other methods before proceeding with the comparison, as it is sometimes still possible to extract information from the same data using alternative methods in order to achieve a conclusive result.</t>
    <phoneticPr fontId="1" type="noConversion"/>
  </si>
  <si>
    <t>Daniel, O; Levi, A; Chaikovsky, A; Cohen, Y</t>
  </si>
  <si>
    <t>Daniel, Orit; Levi, Aviad; Chaikovsky, Alan; Cohen, Yaron</t>
  </si>
  <si>
    <t>amido black; bloody shoeprint; footwear impression; image processing; shoeprint; shoeprint comparison; shoeprint identification</t>
  </si>
  <si>
    <t>10.1111/1556-4029.14656</t>
  </si>
  <si>
    <t>Distribution of the minutiae in palmprints: Topological and sexual variability</t>
  </si>
  <si>
    <t>Palmprints have been systematically less studied than fingerprints, despite being of great use in the identification process. In Spain, they were not included in Automated Fingerprint Identification Systems (AFIS) until 2009. Very few investigations performed within the field of palmprints have assessed the sexual and population variability of the number and distribution of minutiae on its surface, despite the fact that these particularities are the basis for personal identification in forensic science. That is why a study was conducted to assess total, bimanual, and sexual density per morphological regions (superior or distal, thenar, and hypothenar) and per counting areas of 1 cm(2)on 120 palmprints obtained from 30 male and 30 female individuals of Spanish nationality. Also, the frequency in the location of each type of delta or triradius (a, b, c, d, and t) per count area was calculated. Results have shown a topological variability in the distribution of the density of minutiae, which is similar between sexes and a specular effect between both hands. The most frequent locations of the deltas coincide with areas of high minutiae density. It has also been shown that there are sexual differences in the total number of minutiae, which cannot be due to sexual dimorphism in adult hand size, since minutiae are established at an early stage of fetal development and their number will not change during later postnatal growth. These differences can only be attributed to genetic factors related to sexual determination.</t>
  </si>
  <si>
    <t>Rivaldería, N; Gutiérrez-Redomero, E</t>
  </si>
  <si>
    <t>Rivalderia, Noemi; Gutierrez-Redomero, Esperanza</t>
  </si>
  <si>
    <t>minutiae; palmprints; identification; sexual differences; distal; thenar; hypothenar</t>
  </si>
  <si>
    <t>10.1111/1556-4029.14583</t>
  </si>
  <si>
    <t>Electrochemical development and enhancement of latent fingerprints on stainless steel via electrochromic effect of electrodeposited Co3O4 films</t>
  </si>
  <si>
    <t>Latent fingerprints are one of the most important trace evidences at crime scenes that can be used for individual recognition. The invisible nature of latent fingerprints gives rise to various kinds of development and imaging techniques, among which a number of electrochemical methods are receiving increasing attention. We report herein a new interfacial strategy based on spatially selective electrodeposition of Co3O4 films with electrochromic properties to develop and enhance latent fingerprints on stainless steel surfaces. During the development process by potentiostatical deposition of Co3O4 on the background, image contrast and development accuracy as two key factors that measure the effectiveness of fingerprint development are systemically evaluated from millimeter to microscopic scales. Three levels of morphological features in latent fingerprints can be well developed. Optical properties of deposited Co3O4 films can be reversibly adjusted by changing applied potential. This phenomenon is analyzed qualitatively through visual appraisal and determined quantitatively by using color channels. The results indicate that image enhancement of developed fingerprints can be easily accomplished by extracting the blue channel of captured images. Forensic DNA typing is also performed to reveal the impact of this method on DNA evidence in fingerprint residues. The ratio of detected loci reaches 80.9% after electrochemical process. This novel method has advantages including high development accuracy, adjustable image contrast, and relatively non-destructive to DNA analysis. (C) 2021 Elsevier Ltd. All rights reserved.</t>
  </si>
  <si>
    <t>Yuan, CJ; Li, M; Wang, M; Dan, YY; Lin, TC; Cao, HJ; Zhang, MJ; Zhao, P; Yang, H</t>
  </si>
  <si>
    <t>Yuan, Chuanjun; Li, Ming; Wang, Meng; Dan, Yuanyuan; Lin, Tianchun; Cao, Haijun; Zhang, Mengjie; Zhao, Peng; Yang, Hui</t>
  </si>
  <si>
    <t>Electrodeposition; Electrochromism; Cobalt oxide; Forensic science; Latent fingerprint</t>
  </si>
  <si>
    <t>Criminal Investigation Police University of China; Ministry of Public Security (China); Criminal Investigation Police University of China; Jiangsu University of Science &amp; Technology</t>
  </si>
  <si>
    <t>10.1016/j.electacta.2021.137771</t>
  </si>
  <si>
    <t>Enhanced Locality-Sensitive Hashing for Fingerprint Forensics Over Large Multi-Sensor Databases</t>
  </si>
  <si>
    <t>Searching the identity of an unknown fingerprint over large databases is very challenging. Minutia Cylinder-Code (MCC) has been proved to be very effective in mapping a minutiae-based representation (positions and directions only) into a set of fixed-length transformation-invariant binary vectors. Based on MCC, a Locality-Sensitive Hashing (LSH) scheme has been designed to index fingerprint in large databases, which uses a numerical approximation for the similarity between MCC vectors. However, the LSH scheme is not robust enough when there is certain distortion between template and searched samples, such as fingerprints captured by multi-sensors. In this paper, we propose a finer hash bit selection method based on LSH. Besides, we take into consideration another feature - the single maximum collision for indexing and fuse the candidate lists produced by both indexing methods to produce the final candidate list. Experimentations carried out on our collected multi-sensor database (2D and 3D databases) show that the proposed indexing approach greatly improves the performance of fingerprint indexing. Extensive evaluation was also conducted on some public benchmark databases for fingerprint indexing, and the results demonstrated that the new approach outperforms existing ones in almost all the cases.</t>
  </si>
  <si>
    <t>Zhou, W; Hu, JK; Wang, S</t>
  </si>
  <si>
    <t>Zhou, Wei; Hu, Jiankun; Wang, Song</t>
  </si>
  <si>
    <t>Indexing; Three-dimensional displays; Two dimensional displays; Big Data; Distortion; Biometrics; fingerprint indexing; hash; fusion</t>
  </si>
  <si>
    <t>University of New South Wales Sydney; La Trobe University</t>
  </si>
  <si>
    <t>10.1109/TBDATA.2017.2736547</t>
  </si>
  <si>
    <t>Evaluation of an inkless method for fingerprint recordings using hand sanitizer gel on thermal paper</t>
  </si>
  <si>
    <t>The main objective of this project was to assess an inkless method to collect reference (exemplar) fingerprints as a low-cost, portable, and hygienic technique; for temporary storage and as an alternative to the conventional black ink method. The tested inkless approach requires alcohol-based hand sanitizer gel as the medium and thermal paper as the substrate. The final quality and clarity of fingerprints were examined and compared between the two methods, especially on the basis of medium/substrate and biological sex effects. Two different evaluation systems of visual quality (clarity) were conducted to provide more reliable results: a quality score scheme (QS) and metrics from the FBI's Universal Latent Workstation (ULW). Fingerprints were obtained from 20 individuals (11 males and 9 females) between the ages of 20 and 40; a total of 240 impressions were evaluated. The results provide evidence that the inkless method produces identifiable fingerprints of equivalent quality to the standard ink method, although significantly better for males. The potential of the proposed technique as an alternative to the conventional ink method is proven and corroborated by the two independent systems of visual quality assessments. (c) 2021 Elsevier B.V. All rights reserved.</t>
  </si>
  <si>
    <t>De Alcaraz-Fossoul, J; Li, SH</t>
  </si>
  <si>
    <t>De Alcaraz-Fossoul, Josep; Li, Sihai</t>
  </si>
  <si>
    <t>Forensic science; Fingerprinting; Ink; Thermal paper; Protic solvent; Biological sex</t>
  </si>
  <si>
    <t>10.1016/j.forsciint.2021.110787</t>
  </si>
  <si>
    <t>Fluorescence imaging of surface-versatile latent fingerprints at the second and third level using double ESIPT-based AIE fluorophore</t>
  </si>
  <si>
    <t>Latent fingerprints (LFPs) identification is of paramount importance for national security and criminal investigations. We designed and synthesized fluorescent organic molecule HPBI for the rapid fluorescence imaging of latent fingerprints on various surfaces such as aluminium foil, currency paper, brick, and glass, which did not require any post treatment. The HPBI exhibits a combination of ESIPT and AIE properties and forms green fluorescent nano-aggregates in CH3CN-H2O (1 : 1) mixture, as evaluated by DFT, SEM, TEM, and fluorescent microscopic studies. Spraying the solution of spherical HPBI nanoaggregates (50-100 nm size) on various surfaces resulted in fluorescence display of LFPs in &lt;2 minutes. LFPs clearly revealed level-2 (ridge ending, islands, bifurcation) and level-3 (ridges path deviation, edge contours, sweat pores) details with high contrast and no background interference. The relocation of fluorescent fingerprints on cello tape provides an efficient and clean method for carrying fingerprints to the forensic laboratory.</t>
  </si>
  <si>
    <t>Ahmad, M; Kumar, G; Luxami, V; Kaur, S; Singh, P; Kumar, S</t>
  </si>
  <si>
    <t>Ahmad, Manzoor; Kumar, Gulshan; Luxami, Vijay; Kaur, Satwinderjeet; Singh, Prabhpreet; Kumar, Subodh</t>
  </si>
  <si>
    <t>Guru Nanak Dev University; Thapar Institute of Engineering &amp; Technology; Guru Nanak Dev University</t>
  </si>
  <si>
    <t>10.1039/d1nj00678a</t>
  </si>
  <si>
    <t>Fluorescence spotting of latent sweat fingerprints with zinc oxide carbon dots embedded in a silica gel nanopowder: a green approach</t>
  </si>
  <si>
    <t>The construction of low-cost fluorescent-labelled materials is needed to meet the current demand in forensic security perceptions, such as identifying latent fingerprints (LFs). Colossal works of literature are spotted in LFs with fluorescent nanomaterials since fluorescence is among the most efficient identification techniques. However, many challenges remain, including low selectivity, complex handling, nanoparticle toxicity, and high cost. This study demonstrates the biocompatible zinc oxide-carbon dots/silica gel (C-ZnO-dots/Si) nanopowder as a new fingerprint visualizing agent. It is low-cost and non-toxic since it is prepared using a natural carbon precursor, gum ghatti. The synthesized nanopowder has a narrow size distribution of dots (&lt;9 nm) embedded in silica gel with excitation-dependent multi-fluorescence characteristics accountable for the LFs' solid-state emission. The effectiveness of the C-ZnO-dots/Si nanopowder in LFs was examined with UV light, fluorescence, and confocal laser scanning microscopy, and the results are discussed herein. Level 1-3 features can also be extracted using the C-ZnO-dots/Si nanopowder-developed fingerprints. Additionally, nineteen substrates with different surfaces, colours, and natures were chosen to deposit fingerprints, in which the majority of the developed LF substrates completely adsorbed C-ZnO-dots/Si nanopowder and exposed excellent contrast and visibility. The findings show that the C-ZnO-dots/Si nanopowder could be an ideal and inexpensive replacement for other commercial powders.</t>
  </si>
  <si>
    <t>Sekar, A; Vadivel, R; Munuswamy, RG; Yadav, R</t>
  </si>
  <si>
    <t>Sekar, Anithadevi; Vadivel, Ramanan; Munuswamy, Ramanujam Ganesh; Yadav, Rakhi</t>
  </si>
  <si>
    <t>University of Madras; SRM Institute of Science &amp; Technology Chennai</t>
  </si>
  <si>
    <t>10.1039/d1nj03901f</t>
  </si>
  <si>
    <t>Green emitting SrAl2O4:Tb3+nano-powders for forensic, anti-counterfeiting and optoelectronic devices</t>
  </si>
  <si>
    <t>Tb3+ ions incorporated strontium aluminate nanopowders were prepared via eco-friendly green ultrasonication followed by combustion method by using Carica papaya milk extract as a fuel/surfactant. The prepared powders were characterized by advanced characterization techniques. X-ray diffraction profiles of the prepared samples confirmed the monoclinic phase of SrAl2O4:Tb3+ (1-11 mol%) and well consistent with PDF number of 74-0794. Rod, mesh and spikes like morphology were confirmed through SEM images. TEM images showed the irregular extended particles with smooth surface and confirm the polycrystalline nature of prepared nanopowders. Upon excitation at 374 nm the photoluminescence emission spectra show intense peaks in the range at 480-620 nm due to the transitions 5D4 -&gt; 7FJ (J = 6, 5, 4 and 3) of Tb3+ ions. CIE, CCT and CP results observed were corresponding to intense green colour with (0.21, 0.71), 4621 K and 90% respectively. 7 mol % of Tb3+ doped strontium aluminate was found more suitable for the production of green light component of WLED and for display applications. These compounds were also showed better visualization capabilities to view the LFPs on different porous and nonporous surfaces. Nanopowders were strongly adsorbed by the surfaces which help to visualize the various ridge features including sweat-pores without any background hindrance. UV light of 254 nm wavelength exhibited the clearly visualized symbols with intense green light used for anti-counterfeiting.</t>
  </si>
  <si>
    <t>Ashwini, KR; Premkumar, HB; Prasad, BD; Darshan, GP; Nagabhushana, H; Sharma, SC; Prashantha, SC</t>
  </si>
  <si>
    <t>Ashwini, K. R.; Premkumar, H. B.; Prasad, B. Daruka; Darshan, G. P.; Nagabhushana, H.; Sharma, S. C.; Prashantha, S. C.</t>
  </si>
  <si>
    <t>Photoluminescence; Latent finger prints; Anti-counterfeiting; Optoelectronic materials; Strontium aluminates</t>
  </si>
  <si>
    <t>Visvesvaraya Technological University; M. S. Ramaiah University of Applied Sciences; Tumkur University</t>
  </si>
  <si>
    <t>10.1016/j.inoche.2021.108665</t>
  </si>
  <si>
    <t>Highly stable cesium lead bromide perovskite nanocrystals for ultra-sensitive and selective latent fingerprint detection</t>
  </si>
  <si>
    <t>Latent fingerprints (LFPs) are one of the most important forms of evidence in crime scenes due to the uniqueness and permanence of the friction ridges in fingerprints. Therefore, an efficient method to detect LFPs is crucial in forensic science. However, there remain several challenges with traditional detection strategies including low sensitivity, low contrast, high background, and complicated processing steps. In order to overcome these drawbacks, we present an approach for developing latent fingerprints using stabilized CsPbBr3 perovskite nanocrystals (NCs) as solid-state nanopowders. We demonstrate the superior optical stability of CsPbBr3 NCs with respect to absorption, photoluminescence (PL), and fluorescence lifetime. We then used these highly stable, fluorescent CsPbBr3 NCs as a powder dusting material to develop LFPs on diverse surfaces. The stable optical properties and hydrophobic surface of the CsPbBr3 NC nanopowder permitted high resolution images from which unique features of friction ridge arrangements with first, second, and third-level LFP details can be obtained within minutes. Published by Elsevier B.V.</t>
  </si>
  <si>
    <t>Jung, HS; Cho, J; Neuman, KC</t>
  </si>
  <si>
    <t>Jung, Hak-Sung; Cho, Junsang; Neuman, Keir C.</t>
  </si>
  <si>
    <t>Lead bromide nanocrystals; Solid-state nanopowder; Forensic science; Latent fingerprint; Fluorescence</t>
  </si>
  <si>
    <t>National Institutes of Health (NIH) - USA; NIH National Heart Lung &amp; Blood Institute (NHLBI); Duksung Women's University</t>
  </si>
  <si>
    <t>10.1016/j.aca.2021.338850</t>
  </si>
  <si>
    <t>Identification in Computer Systems of the Digital Economy</t>
  </si>
  <si>
    <t>In this paper, we propose a new method of interactive identification: trusted identification of a person using untrusted devices (for example, smartphones, tablets, etc.). It is shown that static, immutable, or almost immutable biometric features can be used in forensic science, but it is inappropriate for computer systems of the digital economy. As signs, the use of fingerprints, the iris and retina of the eye, the pattern of the vascular bed, and similar ones are ineffective. On the contrary, it is necessary to use dynamic characteristics that are immanently inherent in a person and reflected, for example, in reflexes. As such, eye movements during reading and/or tracking the stimulus, saccades, pulse wave, and others can be used. To make a decision, it is proposed to use artificial neural networks.</t>
  </si>
  <si>
    <t>Brodskiy, AV; Gorbachev, VA; Karpov, OE; Konyavsky, VA; Kuznetsov, NA; Raigorodskii, AM; Trenin, SA</t>
  </si>
  <si>
    <t>Brodskiy, A., V; Gorbachev, V. A.; Karpov, O. E.; Konyavsky, V. A.; Kuznetsov, N. A.; Raigorodskii, A. M.; Trenin, S. A.</t>
  </si>
  <si>
    <t>JOURNAL OF COMMUNICATIONS TECHNOLOGY AND ELECTRONICS</t>
  </si>
  <si>
    <t>Keywords; digital economy; digital transformation; identification; authentication; information security; biometrics; biometric identification; neural networks; artificial intelligence; trusted identification; interactive identification</t>
  </si>
  <si>
    <t>Moscow Institute of Physics &amp; Technology; Kotelnikov Institute of Radioengineering &amp; Electronics; Russian Academy of Sciences; Adyghe State University; Bauman Moscow State Technical University</t>
  </si>
  <si>
    <t>10.1134/S1064226921130027</t>
  </si>
  <si>
    <t>Engineering; Telecommunications</t>
  </si>
  <si>
    <t>Imaging mass spectrometry: a new way to distinguish dermal contact from administration of cocaine, using a single fingerprint</t>
  </si>
  <si>
    <t>Here we show a new and significant application area for mass spectrometry imaging. The potential for fingerprints to reveal drug use has been widely reported, with potential applications in forensics and workplace drug testing. However, one unsolved issue is the inability to distinguish between drug administration and contamination by contact. Previous work using bulk mass spectrometry analysis has shown that this distinction can only be definitively made if the hands are washed prior to sample collection. Here, we illustrate how three mass spectrometry imaging approaches, desorption electrospray ionisation (DESI), matrix assisted laser desorption ionisation (MALDI) and time of flight secondary ion mass spectrometry (ToF-SIMS) can be used to visualise fingerprints at different pixel sizes, ranging from the whole fingerprint down to the pore structure. We show how each of these magnification scales can be used to distinguish between cocaine use and contact. We also demonstrate the first application of water cluster SIMS to a fingerprint sample, which was the sole method tested here that was capable of detecting excreted drug metabolites in fingerprints, while providing spatial resolution sufficient to resolve individual pore structure. We show that after administration of cocaine, lipids and salts in the fingerprint ridges spatially correlate with the cocaine metabolite, benzoylecgonine. In contrast after contact, we have observed that cocaine and its metabolite show a poor spatial correlation with the flow of the ridges.</t>
  </si>
  <si>
    <t>Costa, C; Jang, M; de Jesus, J; Steven, RT; Nikula, CJ; Elia, E; Bunch, J; Bellew, AT; Watts, JF; Hinder, S; Bailey, MJ</t>
  </si>
  <si>
    <t>Costa, C.; Jang, M.; de Jesus, J.; Steven, R. T.; Nikula, C. J.; Elia, E.; Bunch, J.; Bellew, A. T.; Watts, J. F.; Hinder, S.; Bailey, M. J.</t>
  </si>
  <si>
    <t>University of Surrey; Korea Research Institute of Chemical Technology (KRICT); University of Surrey; National Physical Laboratory - UK; University of Surrey</t>
  </si>
  <si>
    <t>10.1039/d1an00232e</t>
  </si>
  <si>
    <t>Improving the visualization of fingermarks using multi-target immunolabeling</t>
  </si>
  <si>
    <t>The development of fingermarks is an important step in visualizing ridge patterns for individualization purposes. Immunolabeling can be applied to fingermarks to selectively and sensitively detect antigens in fingermarks, and can be used as a developing method to visualize fingermarks. In this study we investigated single (the detection of one antigen) and multiple targeting approaches (the detection of multiple antigens simultaneously) to improve fingermark development. The detection of dermcidin, an antimicrobial peptide, was used as the gold standard to compare single and multi-target detection of keratins, albumin and/or dermcidin. Single detection of dermcidin and albumin mostly resulted in clear ridge details and/or pore detection, whereas the single keratin detection resulted in a poor visualization of the fingermarks. The multi-target approach in which both dermcidin and albumin were targeted, resulted in improved finger-mark development compared to single dermcidin detection. Therefore, we recommend the use of multi-target detection consisting of anti-dermcidin and anti-albumin when using immunolabeling as fingermark development technique. Additionally, the optimized multi-target approach was tested as a pre- and post-development technique in combination with powder dusting and cyanoacrylate fuming. Immunolabeling has not been implemented yet in forensic case work, however we expect that immunolabeling can be used to redevelop poorly developed and/or smudged fingermarks in the nearby future. Currently, an ongoing pilot-study is being conducted in collaboration with the Dutch police. (C) 2021 Elsevier B.V. All rights reserved.</t>
  </si>
  <si>
    <t>van Dam, A; Falkena, K; den Daas, SA; Veldhuizen, I; Aalders, MCG</t>
  </si>
  <si>
    <t>van Dam, Annemieke; Falkena, Kim; den Daas, Stijn A.; Veldhuizen, Isabel; Aalders, Maurice C. G.</t>
  </si>
  <si>
    <t>Forensics; Fingermark development; Immunolabeling; Immunogenic techniques; Multi-target</t>
  </si>
  <si>
    <t>University of Amsterdam; Academic Medical Center Amsterdam; University of Amsterdam; University of London; University College London; King's College London</t>
  </si>
  <si>
    <t>10.1016/j.forsciint.2021.110804</t>
  </si>
  <si>
    <t>Individuals lacking ridge detail: A case study in adermatoglyphia</t>
  </si>
  <si>
    <t>Adermatoglyphia is a very rare autosomal-dominant condition that is genetically inherited and causes an individual to be born without conventional ridge detail on either their palmar or plantar surfaces (the fingers and palms of the hands and the toes and the soles of the feet). While adermatoglyphia has been the focus of medical and genetic research, no previous research has been conducted with regard to the forensic recovery and identification of marks from an adermatoglyphic individual. By observation of ridge detail donated by an adermatoglyphic subject, the study uses different methods in order to capture fingermarks (methods include: inked capture, livescan (biometric) capture, cyanoacrylate fuming, ninhydrin enhancement, and physical developer). Unusually, the purpose of this paper ends up presenting a number of examples of an absence of evidence; unsuccessful attempts made to capture and enhance fingerprint ridge detail. This is determined over a range of standard means including live donations by the adermatoglyphic subject onto the Livescan system, and enhancements of latent donations. The subject shows to leave either insubstantial fingermarks with no detail, or no mark whatsoever.</t>
  </si>
  <si>
    <t>Cook, HI; Harrison, K; James, H</t>
  </si>
  <si>
    <t>Cook, Heather Isla; Harrison, Karl; James, Helen</t>
  </si>
  <si>
    <t>adermatoglyphia; biometric systems; fingerprints; ridge detail</t>
  </si>
  <si>
    <t>10.1111/1556-4029.14597</t>
  </si>
  <si>
    <t>Latent fingerprint development by using silver nanoparticles and silver nitrate-A comparative study</t>
  </si>
  <si>
    <t>The beginning of latent fingerprint development on porous surface was first achieved by silver nitrate (AgNO3) method. But the significantly increasing cost has caused forensic experts to look for an alternative means. Silver nitrate (AgNO3) is the main component in the synthesis of metal nanoparticles, namely silver nanoparticles (AgNPs). Owing to its unique property to adhere with fingerprint residue, AgNPs have attracted a great attention in the domain of nano-forensic fingerprinting. This study mainly focuses on the use of lower concentration of silver nitrate through new AgNP development method. The AgNPs were synthesized by wet chemical method with different molar concentrations (0.1, 0.01, and 0.001 M) of silver nitrate, characterized by ultraviolet visible spectrophotometer and high-resolution transmission electron microscope (HR-TEM). The average diameter of AgNPs calculated by HR-TEM was 10.66 +/- 1.22 nm at 0.1 M, 12.50 +/- 2.64 nm at 0.01 M, and 14.44 +/- 2.68 nm at 0.001 M, respectively. A comparative analysis was also carried out to see the quality and stability of fingerprints produced on paper or porous substrate by using AgNO3 and AgNPs, respectively. During the study, AgNPs were able to develop distinct ridge details and were found to be stable for more than a month. Comparatively, when AgNO3 was used as the developing agent for the latent fingerprints, only faint ridge patterns were observed which further showed degradation of fingerprint stability within about 20 days. Overall, the current AgNP method showed good visibility and stability by using lower concentration of silver nitrate which can be used in place of conventional AgNO3 method.</t>
  </si>
  <si>
    <t>Prasad, V; Prasad, L; Lukose, S; Agarwal, P</t>
  </si>
  <si>
    <t>Prasad, Vandana; Prasad, Lalit; Lukose, Sally; Agarwal, Prashant</t>
  </si>
  <si>
    <t>HR-TEM; latent fingerprint; porous surface; ridge details; silver nanoparticle; silver nitrate</t>
  </si>
  <si>
    <t>Galgotias University; Galgotias University; Sharda University</t>
  </si>
  <si>
    <t>10.1111/1556-4029.14664</t>
  </si>
  <si>
    <t>Phase-transformation synthesis of Li codoped ZrO2: Eu3+ nanomaterials: Characterization, photocatalytic, luminescent behaviour and latent fingerprint development</t>
  </si>
  <si>
    <t>In recent years, key study was designing nanomaterials (NMs) with tunable properties in order to obtain high functional materials. For this purpose, an attempt with great effort has been put forward to synthesize ZrO2:Eu:Li (1-11 mol%) NM with varying concentration of Li+ ion that can have a control over phase, size, morphology, crystallinity, band gap and surface chemistry. More importantly, addition of Li as codopant influences the phase and crystallinity change with the change in concentration. However important challenges faced by this work was to understand the phase change, crystallinity, structural change and photocatalytic activity which has to be still explored. The synthesized NMs possess mixed phase and cubic phase with change in concentration of codopant which may be attributed to presence of defect states, micro strain, distortion of lattice. The energy band gap was found to decrease for 7 mol% NM attributed to the change in the phase. Porous morphology with variation in pore length was observed. Enhanced luminescence intensity with intense orange red emissions consistent to D-5(0) -&gt; F-7(j) (j = 0 to 4) intra configurational f-f transitions was observed for ZrO2:Eu:Li+(1-11 mol%) nanophosphor excited at 394 nm. The visualization of latent fingerprints using ZrO2: Eu: Li-7mol%(+) nanophosphor on several surfaces, the powder dusting technique was adopted. The enhanced fingerprint under UV light provides well resolved ridge patterns for the identification of individual latent finger prints using ZrO2:Eu:Li (7 mol%) with clear resolution. Lower charge transfer resistance with enhanced photocatalytic activity for decolourization of Rhodamine B with high pore length to allow multiple reflections under UV light irradiation for 7 mol% NM with reduced band gap and optimum luminescence intensity was observed. Hence, the synthesized ZrO2:Eu:Li (7 mol%) can be employed in forensic science towards latent fingerprint development, as a photocatalyst for environmental remediation and as luminescent material in display applications.</t>
  </si>
  <si>
    <t>Renuka, L; Anantharaju, KS; Gurushantha, K; Nagabhushana, H; Vidya, YS; Suresh, C; Sennappan, M</t>
  </si>
  <si>
    <t>Renuka, L.; Anantharaju, K. S.; Gurushantha, K.; Nagabhushana, H.; Vidya, Y. S.; Suresh, C.; Sennappan, M.</t>
  </si>
  <si>
    <t>ZrO2:Eu; Li nanomaterials; Phase transformation; Lithium; Photoluminescence; Photocatalysis; Latent fingerprints</t>
  </si>
  <si>
    <t>Rajalakshmi Engineering College; Dayananda Sagar College of Engineering; Dayananda Sagar College of Engineering; Tumkur University</t>
  </si>
  <si>
    <t>10.1016/j.ceramint.2020.11.152</t>
  </si>
  <si>
    <t>Printed artificial sweat as replacement for natural fingermarks: Qualitative and quantitative approach considering an amino acid reagent</t>
  </si>
  <si>
    <t>The study presented in this paper aims at assessing how printed fingermarks can be used to generate realistic latent marks bearing varying quantities of materials to be detected. Considering dilution series of artificial sweat (eccrine secretion) and 1,2-indanedione/zinc as amino acid reagent, we assessed how printed marks behave in comparison to natural fingermarks provided by a set of 30 donors. The results were assessed in terms of relative intensity (contrast, luminescence) and expert grading (ridge details, overall quality). With regards to the set of 30 donors, this study brought a quantitative look to the influence of intra- and inter-variability on the relative intensity values observed when processing natural fingermarks. This provided new data to further understand the concept of donorship. With regards to the use of printed marks, it has been illustrated how dilution series of a concentrated solution allows covering a range of cases: unnatural marks (intensity values well above those obtained with donors), rich marks (corresponding to fingermarks left by good donors), and faint marks (associated with the kind of results observed with poor donors). Such a range of detection performance offers the possibility to generate fine-tuned detection exercises of varying difficulty levels. Printed items made of artificial sweat could hence constitute a valuable alternative to natural secretions in the context of education and proficiency testing.</t>
  </si>
  <si>
    <t>Jeanneret, A; Anthonioz, A; Bécue, A</t>
  </si>
  <si>
    <t>Jeanneret, Ambre; Anthonioz, Alexandre; Becue, Andy</t>
  </si>
  <si>
    <t>Fingerprint; Simulant; Eccrine secretion; Forensic science; Chemical printer; 1; 2-Indanedione</t>
  </si>
  <si>
    <t>10.1016/j.scijus.2021.01.004</t>
  </si>
  <si>
    <t>Pristine Graphic Carbon Nitride Quantum Dots for the Visualized Detection of Latent Fingerprints</t>
  </si>
  <si>
    <t>User-friendly fingerprint powders, namely efficient, low-cost and nontoxic ones, are always desirable for the development of latent fingerprints (LFPs). Here, we described the use of pristine graphic carbon nitride quantum dots (g-C3N4 QDs) as a new kind of user-friendly fingerprint powder. The g-C3N4 QDs can be easily prepared from urea and sodium citrate precursors through low temperature solid-phase reaction. Due to their good optical properties and selective interactions with secretion residuals, the g-C3N4 QDs powders were exploited to develop LFPs on different substrates by the powder dusting technique. The LFP images on a plastic bag exhibited a high ridge and furrow contrast ratio, allowing for easy identification of level 1 - 3 details of LFPs. This work indicates that the g-C3N4 QD powders provide good performance for LFP visualization and is likely to be adopted for some applications in forensic investigations.</t>
  </si>
  <si>
    <t>Li, HD; Zhang, CY; Wang, J; Chong, H; Zhang, T; Wang, CY</t>
  </si>
  <si>
    <t>Li, Haidong; Zhang, Chenyao; Wang, Jun; Chong, Hui; Zhang, Tian; Wang, Chengyin</t>
  </si>
  <si>
    <t>ANALYTICAL SCIENCES</t>
  </si>
  <si>
    <t>Graphic carbon nitride quantum dots; low temperature solid-phase reaction; latent fingerprint; visualized detection</t>
  </si>
  <si>
    <t>Yangzhou University</t>
  </si>
  <si>
    <t>10.2116/analsci.20P336</t>
  </si>
  <si>
    <t>Progressive and Corrective Feedback for Latent Fingerprint Enhancement Using Boosted Spectral Filtering and Spectral Autoencoder</t>
  </si>
  <si>
    <t>The objective of this research is to design an efficient algorithm that can successfully enhance a targeted latent fingerprint from various complex backgrounds under an uncontrolled environment. Most algorithms in literature exploited dictionary learning schemes and deep learning architectures to capture latent fingerprints from complicated backgrounds and noise. However, an algorithm learned from other high-quality fingerprint images may not solve all possible cases within a given unseen image. We propose a new feedback framework to distinguish latent fingerprints from complex backgrounds and gradually improve friction-ridge quality using the information provided inside the given unseen image. We combine two efficient mechanisms. The first mechanism enhances high-quality areas in priority and feeds the enhanced areas back to improve the quality of latent fingerprints in the nearby area. The second mechanism is to verify that the first mechanism works correctly by detecting anomalously enhanced fingerprint patterns. The second mechanism employs a spectral autoencoder that learns from good fingerprint spectra in the frequency domain. The anomalous fingerprint area is sent back to the first mechanism for further improving the enhanced result. We benchmark the proposed algorithm against available state-of-the-art algorithms using two fingerprint matching systems (one commercial off-the-shelf and one open-source) on two public latent fingerprint databases. The experimental results show that the proposed algorithm outperforms most state-of-the-art algorithms in the literature.</t>
  </si>
  <si>
    <t>Horapong, K; Srisutheenon, K; Areekul, V</t>
  </si>
  <si>
    <t>Horapong, Kittipol; Srisutheenon, Kittinuth; Areekul, Vutipong</t>
  </si>
  <si>
    <t>Fingerprint recognition; NIST; Friction; Dictionaries; Image matching; Frequency-domain analysis; Estimation; Fingerprint recognition; image enhancement; image filtering; image forensics; image restoration; machine learning</t>
  </si>
  <si>
    <t>10.1109/ACCESS.2021.3093879</t>
  </si>
  <si>
    <t>Quantification of the weight of fingerprint evidence using a ROC-based Approximate Bayesian Computation algorithm for model selection</t>
  </si>
  <si>
    <t>For more than a century, fingerprints have been used with considerable success to identify criminals or verify the identity of individuals. The categorical conclusion scheme used by fingerprint examiners, and more generally the inference process followed by forensic scientists, have been heavily criticised in the scientific and legal literature. Instead, scholars have proposed to characterise the weight of forensic evidence using the Bayes factor as the key element of the inference process. In forensic science, quantifying the magnitude of support is equally as important as determining which model is supported. Unfortunately, the complexity of fingerprint patterns render likelihood-based inference impossible. In this paper, we use an Approximate Bayesian Computation (ABC) model selection algorithm to quantify the weight of fingerprint evidence. We supplement the original ABC model selection algorithm using a Receiver Operating Characteristic curve to mitigate its known shortcomings with respect to the choice of a suitable threshold and the curse of dimensionality. In a sense, we offer an alternative to other methods that have tried to address the same issues. Our method is straightforward to implement, computationally efficient, and visually intuitive for lay individuals (i.e., jurors). We apply our method to quantify the weight of fingerprint evidence in forensic science, but we note that it can be applied to any other forensic pattern evidence.</t>
  </si>
  <si>
    <t>Hendricks, J; Neumann, C; Saunders, CP</t>
  </si>
  <si>
    <t>Hendricks, Jessie; Neumann, Cedric; Saunders, Christopher P.</t>
  </si>
  <si>
    <t>ELECTRONIC JOURNAL OF STATISTICS</t>
  </si>
  <si>
    <t>Approximate Bayesian Computation; Bayes factor; forensic science; weight of evidence; receiver operating characteristic</t>
  </si>
  <si>
    <t>South Dakota State University</t>
  </si>
  <si>
    <t>10.1214/21-EJS1813</t>
  </si>
  <si>
    <t>Mathematics</t>
  </si>
  <si>
    <t>Rehydration and restoration of fingerprint ridge detail in mummified post-mortem tissue: Literature review and investigation of a simplified formulation</t>
  </si>
  <si>
    <t>Mummified tissue presents challenges for fingerprinting due to rigidity, shrinkage, and other features obscuring epidermal ridge detail. A new cost-effective in-house solution was developed to obtain good quality fingerprints from mummified remains. The simplified procedure uses a sodium carbonate:sodium acetate mixture easily prepared using commonly available chemical products. An overview of the methods and solutions utilized to date for rehydration and restoration illustrates the main benefits of the developed formulation: the solution provided better tissue pliability and turgor than the sodium carbonate:ethanol formulation of Ruffer previously employed; the prepared solution proved stable for weeks at room temperature and poses minimum hazard risk to users. It functions as a weak base (pH 9.3) and is sufficiently corrosive to allow tissue softening over a flexible timeframe of 1-5 days without causing any damage. The degree of effectiveness for rehydration of mummified tissue and restoration of ridge detail is attributed to three synergistic aspects: increased turgor as provided by a penetrating humectant and water; softening and pliability as a result of pH and any specific chemical interaction that affects calcium in collagen; ridge detail definition as a function of turgor and softening, with some secondary corrosive dependency related to the pH of a solution.</t>
  </si>
  <si>
    <t>Marais, AAS; van den Dool, AH</t>
  </si>
  <si>
    <t>Marais, Adriaan A. S.; van den Dool, Adri H.</t>
  </si>
  <si>
    <t>autopsy; fingerprint; forensic pathology; identification; mummified; post-mortem; rehydration</t>
  </si>
  <si>
    <t>10.1111/1556-4029.14795</t>
  </si>
  <si>
    <t>Selection of optimized features for fusion of palm print and finger knuckle-based person authentication</t>
  </si>
  <si>
    <t>The impact of digital technology in biometrics is much more efficient at interpreting data than humans, which results in completely replacement of manual identification procedures in forensic science. Because the single modality-based biometric frameworks limit performance in terms of accuracy and anti-spoofing capabilities due to the presence of low quality data, therefore, information fusion of more than one biometric characteristic in pursuit of high recognition results can be beneficial. In this article, we present a multimodal biometric system based on information fusion of palm print and finger knuckle traits, which are least associated to any criminal investigation as evidence yet. The proposed multimodal biometric system might be useful to identify the suspects in case of physical beating or kidnapping and establish supportive scientific evidences, when no fingerprint or face information is present in photographs. The first step in our work is data preprocessing, in which region of interest of palm and finger knuckle images have been extracted. To minimize nonuniform illumination effects, we first normalize the detected circular palm or finger knuckle and then apply line ordinal pattern (LOP)-based encoding scheme for texture enrichment. The nondecimated quaternion wavelet provides denser feature representation at multiple scales and orientations when extracted over proposed LOP encoding and increases the discrimination power of line and ridge features. To best of our knowledge, this first attempt is a combination of backtracking search algorithm and 2D(2)LDA has been employed to select the dominant palm and knuckle features for classification. The classifiers output for two modalities are combined at unsupervised rank level fusion rule through Borda count method, which shows an increase in performance in terms of recognition and verification, that is, 100% (correct recognition rate), 0.26% (equal error rate), 3.52 (discriminative index), and 1,262 m (speed).</t>
  </si>
  <si>
    <t>Jaswal, G; Poonia, RC</t>
  </si>
  <si>
    <t>Jaswal, Gaurav; Poonia, Ramesh Chandra</t>
  </si>
  <si>
    <t>EXPERT SYSTEMS</t>
  </si>
  <si>
    <t>2D(2)LDA; back tracking search; line ordinal pattern; quaternion wavelet; random forest</t>
  </si>
  <si>
    <t>Department of Biotechnology (DBT) India; National Agri Food Biotechnology Institute (NABI); Norwegian University of Science &amp; Technology (NTNU)</t>
  </si>
  <si>
    <t>10.1111/exsy.12523</t>
  </si>
  <si>
    <t>Sensing and sensitive visualization of latent fingerprints on various surfaces using a versatile fluorescent aggregation-induced emission-based coumarin derivative</t>
  </si>
  <si>
    <t>The marked rise in criminal activity in society has made a difficult task for forensic scientists who aim to track any crime scene effectively, therefore visualization of latent fingerprints (LFPs) plays an increasingly vital role in forensics. In the present report, a highly sensitive solvatochromism, aggregation-induced emission-based 2-(4-nitrophenyl)-3H-benzocoumarin fluorescent dye (CFD) was fabricated using an ultrasonication protocol. The fluorescence properties of the CFD were analyzed using fluorescence spectrophotometer. The CFD produced a greenish yellow emission in solid and fluid states. An in-depth visualization of LFPs showed detailed ridge patterns under normal and ultraviolet light sources (254 and 365 nm) due to the excellent chemisorption of CFD onto the ridge patterns on the finger. All three types of ridge details were visualized without any background interference when using a simple and quick powder dusting method. Results revealed that, the present fluorescent dye can be used successfully for detection of latent fingerprints (LFPs) on various nonporous substrates surfaces, in organic light-emitting diodes applications (OLEDs), and for electrochemical sensing.</t>
  </si>
  <si>
    <t>Kumar, N; Udayabhanu; Alghamdi, AA; Basavaraj, RB; Mahadevan, KM; Nagaraju, G</t>
  </si>
  <si>
    <t>Kumar, Naveen; Udayabhanu; Alghamdi, Abdulaziz Ali; Basavaraj, R. B.; Mahadevan, K. M.; Nagaraju, G.</t>
  </si>
  <si>
    <t>AIE; coumarin fluorescent dye; LFPs and electrochemical sensing; photoluminescence; solvatochromism</t>
  </si>
  <si>
    <t>Kuvempu University; Siddaganga Institute of Technology; Adichunchanagiri University; Adichunchanagiri University Centre for Research &amp; Innovation; BGS Institute of Technology; King Saud University</t>
  </si>
  <si>
    <t>10.1002/bio.4027</t>
  </si>
  <si>
    <t>Sexing white 2D footprints using convolutional neural networks</t>
  </si>
  <si>
    <t>Footprints are left, or obtained, in a variety of scenarios from crime scenes to anthropological investigations. Determining the sex of a footprint can be useful in screening such impressions and attempts have been made to do so using single or multi landmark distances, shape analyses and via the density of friction ridges. Here we explore the relative importance of different components in sexing two-dimensional foot impressions namely, size, shape and texture. We use a machine learning approach and compare this to more traditional methods of discrimination. Two datasets are used, a pilot data set collected from students at Bournemouth University (N = 196) and a larger data set collected by podiatrists at Sheffield NHS Teaching Hospital (N = 2677). Our convolutional neural network can sex a footprint with accuracy of around 90% on a test set of N = 267 footprint images using all image components, which is better than an expert can achieve. However, the quality of the impressions impacts on this success rate, but the results are promising and in time it may be possible to create an automated screening algorithm in which practitioners of whatever sort (medical or forensic) can obtain a first order sexing of a two-dimensional footprint.</t>
  </si>
  <si>
    <t>Budka, M; Bennett, MR; Reynolds, SC; Barefoot, S; Reel, S; Reidy, S; Walker, J</t>
  </si>
  <si>
    <t>Budka, Marcin; Bennett, Matthew R.; Reynolds, Sally C.; Barefoot, Shelby; Reel, Sarah; Reidy, Selina; Walker, Jeremy</t>
  </si>
  <si>
    <t>Bournemouth University; Bournemouth University; Bournemouth University; University of Huddersfield; University of Sheffield</t>
  </si>
  <si>
    <t>10.1371/journal.pone.0255630</t>
  </si>
  <si>
    <t>Spectroscopic investigation of ultrasound assisted sonochemical synthesis of BiOCl: Dy3+ nanophosphors for latent fingerprints visualization</t>
  </si>
  <si>
    <t>A series of Dy3+ (1-9 mol%) doped BiOCl NPs were fabricated via ultrasound assisted sonochemical route using Aloe Vera (A.V.) gel as a bio-surfactant. Intense and sharp powder x-ray diffraction profiles confirm the matlockite-type tetragonal structure of BiOCl. The morphology of the nanophosphor was engineered by varying various experimental parameters, namely ultrasound irradiation time, pH level and A.V. gel concentration. The photoluminescence emission spectra of the prepared nanophosphor comprised of several intense peaks at similar to 457, 549 and 614 nm, which are ascribed to F-4(9/2)-&gt; H-6(15/2) (Blue), F-4(9/2)-&gt; H-6(13/2) (Green) and F-4(9/2)-&gt; H-6(11/2) (Red) transitions of Dy-3(+) ions, respectively. The Judd-Ofelt intensity parameters Omega(t) (t = 2, 4) and other important radiative properties, such as total radiative transition probability, radiative life time and branching ratio of Dy-3(+) ions in the BiOCl were exploited using photoluminescent emission spectra. The photometric properties of the nanophosphors exhibit pure cool white light emission, which validate the potential applications of synthesized nanophosphor in phosphor converted white light emitting diodes. The optimized BiOCl:Dy3+ (5 mol%) nanophosphor was utilized as a powder dusting material to visualize LFPs on diverse surfaces. The stable optical properties and nano-regime of the nanophosphor permitted high resolution imaging enabling level I-III ridge arrangements details can be obtained. Therefore, the prepared nanophosphor has great potential for application in individual recognition.</t>
  </si>
  <si>
    <t>Latha, N; Kavyashree, D; Lavanya, DR; Darshan, GP; Malleshappa, J; Nijalingappa, TB; Nagabhushana, H</t>
  </si>
  <si>
    <t>Latha, N.; Kavyashree, D.; Lavanya, D. R.; Darshan, G. P.; Malleshappa, J.; Nijalingappa, T. B.; Nagabhushana, H.</t>
  </si>
  <si>
    <t>Ultrasonochemical route; BiOCl:Dy3+; Photoluminescence; Judd-Ofelt analysis; Forensic science</t>
  </si>
  <si>
    <t>Tumkur University; M. S. Ramaiah University of Applied Sciences; Tumkur University</t>
  </si>
  <si>
    <t>10.1016/j.inoche.2021.109039</t>
  </si>
  <si>
    <t>Surface functionalized inorganic phosphor by grafting organic antenna for long term preservation of latent fingerprints and data-security applications</t>
  </si>
  <si>
    <t>Creative advancements are enormously sought for the advanced forensic and data security in modern era. Herein, fabrication of Bovine Serum Albumin (BSA) functionalized Gd2O3:Eu3+ (5 mol %) nanopowders dispersed in a poly(vinyl alcohol) (PVA) matrix for long term preservation and visualization of latent fin-gerprints, as well as printing. Efficient intramolecular energy transfers from coordinated ligand to the doped Eu3+ ions, called the antenna effect was precisely organized by grafting organic molecule, resultant to an enhanced photoluminescence emission. On this basis, the masking of PVA/Gd2O3:Eu3+ (5 mol %) @BSA solution on a latent fingerprints results a flexible transparent film; a highly stable fingerprint images with well-defined ridge characteristics was developed on the film, which enabling personal individualization. Interestingly, the followed latent fingerprints development technique was non-destructive and stored long duration up to 1 year on filtrating and non-filtrating surfaces. The same mechanism was also validated by utilized for application of PVA/Gd2O3:Eu3+ (5 mol %)@BSA nanocomposites in dip pen and intaglio printing. Hence, the prepared nanocomposites signify an competent method towards long preservative fingerprints as well as great performance for data security operations. This work endorses a prospective paradigm for luminescence enhancement and its applications in advanced forensic science. (C) 2021 Elsevier Inc. All rights reserved.</t>
  </si>
  <si>
    <t>Narasimhamurthy, KN; Darshan, GP; Sharma, SC; Premkumar, HB; Adarsha, H; Nagabhushana, H</t>
  </si>
  <si>
    <t>Narasimhamurthy, K. N.; Darshan, G. P.; Sharma, S. C.; Premkumar, H. B.; Adarsha, H.; Nagabhushana, H.</t>
  </si>
  <si>
    <t>Surface functionalization; Organic antenna; Nanocomposites; Anti-counterfeiting; Latent fingerprints</t>
  </si>
  <si>
    <t>10.1016/j.jcis.2021.05.029</t>
  </si>
  <si>
    <t>Synthesis of gold nanoparticles immobilized on fibrous nano-silica for latent fingerprints detection</t>
  </si>
  <si>
    <t>Fingerprint, as the main basis of individual identification, plays a vital role in various areas, including criminal investigation and forensic detection. Accordingly, it is highly significant to develop methods for fingerprint detection with high sensitivity and accuracy. In this study, Au@KCC-1 nanocomposites with easy accessibility of active sites were prepared by a convenient method, and the feasibility of obtained Au@KCC-1 nanocomposites were finally investigated on latent fingerprints detection. Due to the immobilization effect of the KCC-1 carrier on Au NPs, the formed Au@KCC-1 nanocomposites showed stable chemical structures, excellent selectivity, and high sensitivity. Using Au@KCC-1 nanocomposites as a new type of fingerprint powders, latent fingerprints could be enhanced with clear patterns, satisfactory ridge details, and even sweat pores, and it was successfully employed to enhance latent fingerprints deposited on various object surfaces (such as blue plastic, black paper, foundation box, red cardboard, glass, and plastic Blue-ray CD discs (the smooth side)) for individual identification. The results demonstrated that Au@KCC-1 nanocomposites powders could be an alternative to commercially available fingerprint powdering reagents in forensic detection in the future.</t>
  </si>
  <si>
    <t>Wei, SY; Cui, XH</t>
  </si>
  <si>
    <t>Wei, Shuoyun; Cui, Xiaohu</t>
  </si>
  <si>
    <t>JOURNAL OF POROUS MATERIALS</t>
  </si>
  <si>
    <t>Fibrous nano-silica; Gold nanoparticles; Au@KCC-1 nanocomposites; Latent fingerprints; Forensic science</t>
  </si>
  <si>
    <t>Gansu University of Political Science &amp; Law</t>
  </si>
  <si>
    <t>10.1007/s10934-020-01030-8</t>
  </si>
  <si>
    <t>Synthesis of Tm2WO6:Er3+ upconversion phosphor for high-contrast imaging of latent-fingerprints</t>
  </si>
  <si>
    <t>A series of Tm2-xWO6:xEr(3+) (where x = 0.02-0.50 mol) phosphors were synthesized successfully by the solid-state reaction method. The powder X-ray diffraction patterns of the Tm2-xWO6:xEr(3+) phosphors confirmed that the as-synthesized materials belonged to the monoclinic crystalline structure, which has a P2/c (13) space group. Due to a similar ionic size and valence state of the Er3+ ions, they can easily replace the Tm3+ in the Tm2WO6 crystal lattice. High-resolution X-ray photoelectron spectroscopy was used to explore the photoelectron binding energy and chemical state of all the elements. The XPS results confirmed that the W atom coordinated octahedrally to the oxygen atoms with its highest 6+ state in the Tm2WO6 material. The upconversion luminescence intensity at 657 nm [F-4(9/2)-&gt; I-4(15/2) (Er3+)], when excited at 980 nm, was enhanced with higher magnitude when increasing the doping concentration from 0.02 mol to 0.20 mol of Er3+ ions. The dependence of the laser pump power with respect to the upconversion luminescence intensity depicts that the emission at 657 nm is due to a single-photon absorption process, and the possible reasons for the number of photons involved in the excitation of the emitting state, n &lt;= 1 were discussed. The Commission Internationale del'Eclairage chromaticity coordinates and decay time measured for the Tm2WO6:Er3+ phosphors were investigated. Real-time latent-fingerprint detection using Tm2WO6:Er3+ upconversion phosphor without using Yb3+ ion showed an excellent marking agent for applications in forensic science and medical diagnostics. (C) 2021 Elsevier B.V. All rights reserved.</t>
  </si>
  <si>
    <t>Krishnan, R; Nair, GB; Menon, SG; Erasmus, L; Swart, HC</t>
  </si>
  <si>
    <t>Krishnan, Rajagopalan; Nair, Govind B.; Menon, Samvit G.; Erasmus, Lucas; Swart, Hendrik C.</t>
  </si>
  <si>
    <t>Crystal structure; XPS; Upconversion; CIE color coordinates; Fingerprint detection</t>
  </si>
  <si>
    <t>10.1016/j.jallcom.2021.160386</t>
  </si>
  <si>
    <t>Testing the accuracy and reliability of palmar friction ridge comparisons - A black box study</t>
  </si>
  <si>
    <t>Critics and commentators have been calling for some time for black box studies in the forensic science disciplines to establish the foundational validity of those fields-that is, to establish a discipline-wide, base-rate estimate of the error rates that may be expected in each field. While the well-known FBI/Noblis black box study has answered that call for fingerprints, no research to establish similar error rates for palmar impressions has been previously undertaken. We report the results of the first large-scale black box study to establish a discipline-wide error rate estimate for palmar comparisons. The 226 latent print examiner participants returned 12,279 decisions over a dataset of 526 known ground-truth pairings. There were 12 false identification decisions made yielding a false positive error rate of 0.7%. There were also 552 false exclusion decisions made yielding a false negative error rate of 9.5%. Given their larger number, false negative error rates were further stratified by size, comparison difficulty, and area of the palm from which the mark originated. The notion of questionable conclusions, in which the ground truth response may not be the most appropriate, is introduced and discussed in light of the data obtained in the study. Measures of examiner consistency in analysis and comparison decisions are presented along with statistical analysis of the ability of many variables, such as demographics or image quality, to predict outcomes. Two online apps are introduced that will allow the reader to fully explore the results on their own, or to explore the notions of frequentist confidence intervals and Bayesian credible intervals. (C) 2020 The Authors. Published by Elsevier B.V.</t>
  </si>
  <si>
    <t>Eldridge, H; De Donno, M; Champod, C</t>
  </si>
  <si>
    <t>Eldridge, Heidi; De Donno, Marco; Champod, Christophe</t>
  </si>
  <si>
    <t>Black box; Palm prints; Error rates; Fingerprint examiners; Expertise</t>
  </si>
  <si>
    <t>Research Triangle Institute; University of Lausanne</t>
  </si>
  <si>
    <t>10.1016/j.forsciint.2020.110457</t>
  </si>
  <si>
    <t>The contact area of static and dynamic footprints: Forensic implications</t>
  </si>
  <si>
    <t>When found at crime scenes, footprints may be evidentially valuable and can assist with the identity of a perpetrator based on their features and/or measurements. Footprints can be either static (made while standing) or dynamic (made while walking). While extensive research has been performed on the linear measurements obtained from static and dynamic footprints, research on the comparisons between the contact area of static and dynamic footprints in the forensic context are limited. The present study compares the contact area of static and dynamic bare footprints to determine if statistically significant differences exist between the two. Static and dynamic footprints were obtained from a sample of randomly-selected 461 Jatt Sikh adults (230 males and 231 females) of Indian origin between the ages of 19 and 32 years. The footprint contact area was calculated from each footprint (excluding the toes) using a PedoGRID? sheet. No statistically significant differences were observed between the contact area of static and dynamic footprints for each foot among males and females. However, statistically significant differences between both the sexes were found in the footprint contact areas of both footprint types. The right dynamic footprint contact area was found to be the most predictive measurement for classifying and estimating sex from a footprint?s contact area. The study has implications in the analysis of footprints recovered from crime scenes.</t>
  </si>
  <si>
    <t>Mukhra, R; Krishan, K; Nirenberg, MS; Ansert, E; Kanchan, T</t>
  </si>
  <si>
    <t>Mukhra, Richa; Krishan, Kewal; Nirenberg, Michael S.; Ansert, Elizabeth; Kanchan, Tanuj</t>
  </si>
  <si>
    <t>Forensic podiatry; Static footprint; Dynamic footprint; Footprint measurement; Footprint contact area</t>
  </si>
  <si>
    <t>10.1016/j.scijus.2020.10.003</t>
  </si>
  <si>
    <t>The effectiveness of forensic evidence in the investigation of volume crime scenes</t>
  </si>
  <si>
    <t>This study investigates the effectiveness of forensic evidence in UK volume crime investigations. The main aim was to identify characteristics of forensic evidence that influence its effectiveness in converting detections into criminal charges, as well as to critically consider the effectiveness of a recent service level agreement (SLA) implemented by Wiltshire Police, which aimed at reducing CSI attendance. The sample consisted of 445 police recorded cases received from Wiltshire Police. Presence or absence and location-related characteristics of fingerprint, DNA, and footwear evidence were evaluated on the effectiveness of forensic evidence and examined within the contexts of different volume crimes. Results showed a high level of correlation in converting detections into criminal charges where the presence of DNA, footwear, and multiple evidence types was recorded; and a positive correlation between forensic evidence ineffectiveness and presence of fingerprints, particularly in residential burglaries. Differences between individual offence types were expressed. The most prominent feature influencing the effectiveness of forensic evidence was found to be related to the movability of the exhibit associated with the recovered evidence, with DNA recovered from non-movable items presenting the strongest effectiveness. Cases processed after the implementation of the SLA did not show significant differences in forensic evidence effectiveness as compared to cases processed prior to the SLA, however, they demonstrated a lack in effectiveness of DNA evidence. The findings of the current research provide a better understanding of the contextual influences on the potential of forensic evidence and can support improvement of crime scene screening and CSI resource deployment.</t>
  </si>
  <si>
    <t>Wüllenweber, S; Giles, S</t>
  </si>
  <si>
    <t>Wullenweber, Sarah; Giles, Stephanie</t>
  </si>
  <si>
    <t>Forensic evidence; Volume crimes; Fingerprints; DNA; Footwear; CSI</t>
  </si>
  <si>
    <t>Cranfield University</t>
  </si>
  <si>
    <t>10.1016/j.scijus.2021.06.008</t>
  </si>
  <si>
    <t>The impact of time, environmental conditions, and sex on the degradation of bloody fingerprints on a glass surface</t>
  </si>
  <si>
    <t>Dactyloscopy is the branch of forensics that deals with identifying individuals by analyzing the configurations of the friction ridges on the fingertips. The persistence and degradation of fingerprints depends on such factors as the individual's sex and BMI (body mass index) and the duration and conditions of their preservation. There is a great deal of information on how the passage of time affects the image of fingerprints composed of sebum and sweat, but little knowledge concerning the preservation of bloody fingerprints. The aim of the study was to determine the effect of sex, the state of the blood forming the print (dry vs. fresh), environmental factors (room vs. outdoor conditions), and time on the width of friction ridge impressions in fingerprints. Fingerprints made with fresh blood were found to persist longest, while prints left by women and exposed to outdoor conditions degraded most rapidly. The ambient temperature also had a significant effect on the width of friction ridge impressions and their degradation.</t>
  </si>
  <si>
    <t>Czech, A; Szabelak, A; Sowinski, A; Wlazlo, L; Pawlicka-Beck, A</t>
  </si>
  <si>
    <t>Czech, Anna; Szabelak, Aleksandra; Sowinski, Artur; Wlazlo, Lukasz; Pawlicka-Beck, Arleta</t>
  </si>
  <si>
    <t>bloody fingerprints; dactyloscopy; degradation; friction ridges; identification; print age</t>
  </si>
  <si>
    <t>University of Life Sciences in Lublin</t>
  </si>
  <si>
    <t>10.1111/1556-4029.14688</t>
  </si>
  <si>
    <t>The Study of Three-Dimensional Fingerprint Recognition in Cultural Heritage: Trends and Challenges</t>
  </si>
  <si>
    <t>Fingerprints play a central role in any field where person identification is required. In forensics and biometrics, three-dimensional fingerprint-based imaging technologies, and corresponding recognition methods, have been vastly investigated. In cultural heritage, preliminary studies provide evidence that the three-dimensional impressions left on objects from the past (ancient fingerprints) are of paramount relevance to understand the socio-cultural systems of former societies, to possibly identify a single producer of multiple potteries, and to authenticate the artist of a sculpture. These findings suggest that the study of ancient fingerprints can be further investigated and open new avenues of research. However, the potential for capturing and analyzing ancient fingerprints is still largely unexplored in the context of cultural heritage research. In fact, most of the existing studies have focused on plane fingerprint representations and commercial software for image processing. Our aim is to outline the opportunities and challenges of digital fingerprint recognition in answering a range of questions in cultural heritage research. Therefore, we summarize the fingerprint-based imaging technologies, reconstruction methods, and analyses used in biometrics that could be beneficial to the study of ancient fingerprints in cultural heritage. In addition, we analyze the works conducted on ancient fingerprints from potteries and ceramic/fired clay sculptures. We conclude with a discussion on the open challenges and future works that could initiate novel strategies for ancient fingerprint acquisition, digitization, and processing within the cultural heritage community.</t>
  </si>
  <si>
    <t>Sero, D; Garachon, I; Hermens, E; Van Liere, R; Batenburg, KJ</t>
  </si>
  <si>
    <t>Sero, Dzemila; Garachon, Isabelle; Hermens, Erma; Van Liere, Robert; Batenburg, Kees Joost</t>
  </si>
  <si>
    <t>ACM JOURNAL ON COMPUTING AND CULTURAL HERITAGE</t>
  </si>
  <si>
    <t>Ancient fingerprints; pottery; fired clay sculptures; heritage biometrics</t>
  </si>
  <si>
    <t>University of Amsterdam; Eindhoven University of Technology; Leiden University</t>
  </si>
  <si>
    <t>10.1145/3461341</t>
  </si>
  <si>
    <t>Arts &amp; Humanities - Other Topics; Computer Science</t>
  </si>
  <si>
    <t>Ultrasound assisted Eu3+-doped strontium titanate nanophosphors: Labeling agent useful for visualization of latent fingerprints</t>
  </si>
  <si>
    <t>We have established a controllable two-step strategy involving the ultrasound dispersion of the bulk solution to synthesize low-dimensional Eu3+-doped SrTiO3 (1-5 mol%) nanostructures. The crystal structure was carefully inspected by XRD which showed good agreement with a pure cubic phase, also indicating that the dopant's incorporation did not affect the crystalline structure. Photoluminescence emission spectra consists of characteristic red emissions owing to D-5(0)-&gt; F-7(j) (j= 0,1,2,3,4) transitions of Eu3+ ions. Morphological-behavior indicates that the grains were less agglomerated with a small average particle size of 45 nm. Finally, optimized nanoparticles were further utilized for the visualization of latent fingerprints on smooth surfaces. Visualized latent fingerprint exhibits high sensitivity, high contrast, and can obtain the complete ridge details. The results reveal that well-defined ridge characteristics were visualized under daylight and UV-light, demonstrating the material's efficacy in advanced-forensic investigations and the biometric-process of finger scanning. (c) 2021 Elsevier B.V. All rights reserved.</t>
  </si>
  <si>
    <t>Trabelsi, H; Akl, M; Akl, SH</t>
  </si>
  <si>
    <t>Trabelsi, Hamdi; Akl, Marx; Akl, Samer Hassan</t>
  </si>
  <si>
    <t>POWDER TECHNOLOGY</t>
  </si>
  <si>
    <t>Eu3+-doped SrTiO3; Pechini method; Ultrasonication; Phosphors; Latent fingerprint</t>
  </si>
  <si>
    <t>Universite de Sfax; Rensselaer Polytechnic Institute; Beirut Arab University</t>
  </si>
  <si>
    <t>10.1016/j.powtec.2021.02.006</t>
  </si>
  <si>
    <t>White-light emitting Ca2MgSi2O7:Dy3+ nanopowders: Structural, spectroscopic investigations and advanced forensic applications</t>
  </si>
  <si>
    <t>In the present report a sequence of Dy3+ (1-9 mol%) incorporated Ca2MgSi2O7 nanopowders (NPs) are prepared through green combustion technique by means of Aloe vera gel as fuel. Powder X-ray diffraction (PXRD) patterns are studied in order to authorize the phase transparency of the fabricated samples. The PXRD profiles displayed that the fabricated samples have single-phase tetragonal structure with no change in the diffraction profiles with the addition of the Dy 3+ ions. Diffuse reflectance spectroscopy (DRS) studies are carried out to evaluate the energy band gap values of the fabricated powders (3.52-3.68 eV). The morphological features are studied by utilizing the scanning electron microscopy (SEM) images. The images revealed that the fabricated NPs are in dumb-bell shape in nature. A detailed study on the photoluminescence (PL) is carried out. The decrease in the PL intensity is detected after 5 mol % of the dopant ion incorporation, which is associated to the concentration quenching phenomena. Three prominent emission peaks centered at 480 (F-4(9/2 )-&gt; H-6(15/2)), 578 (E-4(9/2) -&gt; H-6(13/2)) and 666 nm (F-4(9/2) -&gt; H-6(11/2)) are detected under 352 nm (H-6(15/2 )-&gt; P-6(7/2)) excitation wavelength. In order to study the photometric characteristics, the color diagrams viz. CIE and CCT are estimated. From the CIE diagram it is noticed that the color coordinates fall in the white region with coordinates approximately (0.33, 0.33). 6328 K is the average CCT value observed in the present case and indicates that the fabricated NPs are useful for the cool white light emitting diode (wLED) applications. Further, the prepared powders are also used to visualize the latent fingerprint (LFP) on aluminium foil surface. It is noticed that the clear ridge features are observed under normal light without any difficulties. These results indicated that the prepared NPs can be effectively employed in the field of wLEDs and forensic applications.</t>
  </si>
  <si>
    <t>Revannasiddappa, GR; Basavaraj, RB; Rudresha, MS; Nagaraju, G; Kumar, S; Sasidhar, N</t>
  </si>
  <si>
    <t>Revannasiddappa, G. R.; Basavaraj, R. B.; Rudresha, M. S.; Nagaraju, G.; Kumar, Santosh; Sasidhar, N.</t>
  </si>
  <si>
    <t>Combustion; Nanopowders; Color purity; Light emitting diode; Fingerprint</t>
  </si>
  <si>
    <t>Siddaganga Institute of Technology</t>
  </si>
  <si>
    <t>10.1016/j.vacuum.2020.109940</t>
  </si>
  <si>
    <t>A Novel Weber Local Binary Descriptor for Fingerprint Liveness Detection</t>
  </si>
  <si>
    <t>In recent years, fingerprint authentication systems have been extensively deployed in various applications, including attendance systems, authentications on smartphones, mobile payment authorizations, as well as various safety certifications. However, similar to the other biometric identification technologies, fingerprint recognition is vulnerable to artificial replicas made from cheap materials, such as silicon, gelatin, etc. Thus, it is especially necessary to distinguish whether a given fingerprint is a live or a spoof one prior to such authentication. In order to solve the problems above, a novel local descriptor named Weber local binary descriptor for fingerprint liveness detection (FLD) has been proposed in this paper. The method consists of two components: the local binary differential excitation component that extracts intensity-variance features and the local binary gradient orientation component that extracts orientation features. The co-occurrence probability of the two components is calculated to construct a discriminative feature vector, which is fed into support vector machine (SVM) classifiers. The effectiveness of the proposed method is intuitively analyzed on the image samples and numerically demonstrated by Mahalanobis distance. Experiments are performed on two public databases from FLD competitions from 2011 and 2013. The results have proved that the proposed method obtains the best detection accuracy among the existing image local descriptors in FLD.</t>
  </si>
  <si>
    <t>Xia, ZH; Yuan, CS; Lv, R; Sun, XM; Xiong, NN; Shi, YQ</t>
  </si>
  <si>
    <t>Xia, Zhihua; Yuan, Chengsheng; Lv, Rui; Sun, Xingming; Xiong, Neal N.; Shi, Yun-Qing</t>
  </si>
  <si>
    <t>IEEE TRANSACTIONS ON SYSTEMS MAN CYBERNETICS-SYSTEMS</t>
  </si>
  <si>
    <t>Feature extraction; Authentication; Information science; Histograms; Collaboration; Technological innovation; Software; Biometrics; digital forensics; fingerprint liveness detection (FLD); local binary pattern (LBP); Weber's law</t>
  </si>
  <si>
    <t>Nanjing University of Information Science &amp; Technology; Sungkyunkwan University (SKKU); Nanjing University of Information Science &amp; Technology; Tianjin University; New Jersey Institute of Technology</t>
  </si>
  <si>
    <t>10.1109/TSMC.2018.2874281</t>
  </si>
  <si>
    <t>A Small Population Study on Friction Skin Ridges: Differences in Ridge Widths Between Latent and Inked Fingerprints</t>
  </si>
  <si>
    <t>Morphological changes in the width of latent fingermark ridges occur naturally over time. This could be used to examine the aging process of latents and eventually estimate time of deposition. In a crime context, it is common practice to compare a questioned (aged) fingermark with a database of known (inked) prints. Therefore, in the absence of fresh fingermarks for aging purposes, it is of interest to reveal correlations between these two categories of fingerprints with regard to the widths of their ridges. The present study explores correlations of ridge widths between flat and rolled inked prints with latent fingermarks visualized with carbon black (CB) and titanium dioxide (TiO2)-based powders among a small population of ten donors. Results revealed consistent differences between the ridge widths of latent and inked prints as well as flat and rolled impressions. Latent fingermarks visualized with CB and TiO2 powders showed ridges with comparable widths.</t>
  </si>
  <si>
    <t>De Alcaraz-Fossoul, J; Tully-Doyle, R; Weber, AR; Feixat, CB; Zapico, SC; Cardenas, NR; Sirard, MJ; Graber, RP</t>
  </si>
  <si>
    <t>De Alcaraz-Fossoul, Josep; Tully-Doyle, Ryan; Weber, Alexis R.; Barrot Feixat, Carme; Zapico, Sara C.; Rivera Cardenas, Natalie; Sirard, Melissa J.; Graber, Ryan P.</t>
  </si>
  <si>
    <t>forensic science; ridge width; color contrast; titanium dioxide; carbon black; correlation; age</t>
  </si>
  <si>
    <t>University New Haven; University New Haven; University of Barcelona; State University System of Florida; Florida International University; State University System of Florida; Florida International University; Arizona State University</t>
  </si>
  <si>
    <t>10.1111/1556-4029.14210</t>
  </si>
  <si>
    <t>Accelerating fingerprint identification using FPGA for large-scale applications</t>
  </si>
  <si>
    <t>Fingerprint-based human authentication has shown great potential for civil, forensic and corporate security applications in recent years. For large-scale databases, the complexity of the identification system increases and implementing these systems on general-purpose sequential computing devices becomes challenging. Field Programmable Gate Array (FPGA) has demonstrated to be an efficient tool for the acceleration of computationally challenging applications by utilizing parallelism in the computations. In this study, an FPGA-based hardware accelerator is exploited to propose a fast and robust fingerprint identification solution that is based on a generalized minutiae neighbor based encoding and matching algorithm. The proposed FPGA implementation employs the Distributed RAM resources efficiently by using them as look-up tables for matching the encoded minutiae features. The proposed FPGA-based fingerprint matching system has the potential to match 2.75 million fingerprints per second while maintaining a low error rate. The proposed system can be deemed as an effective solution for Automated Fingerprint Identification Systems (AFIS) for large-scale applications. (C) 2020 Elsevier Inc. All rights reserved.</t>
  </si>
  <si>
    <t>Shafiq, M; Taj, IA; Ghafoor, M; Tariq, SA; Abbas, A; Zomaya, AY</t>
  </si>
  <si>
    <t>Shafiq, Mohsin; Taj, Imtiaz A.; Ghafoor, Mubeen; Tariq, Syed Ali; Abbas, Assad; Zomaya, Albert Y.</t>
  </si>
  <si>
    <t>JOURNAL OF PARALLEL AND DISTRIBUTED COMPUTING</t>
  </si>
  <si>
    <t>Biometrics; Fingerprint identification; FPGA; Parallel processing</t>
  </si>
  <si>
    <t>Capital University of Science &amp; Technology; COMSATS University Islamabad (CUI); University of West England; University of Sydney</t>
  </si>
  <si>
    <t>10.1016/j.jpdc.2020.03.007</t>
  </si>
  <si>
    <t>Advances in conjugated polymers for visualization of latent fingerprints: a critical perspective</t>
  </si>
  <si>
    <t>This article provides an elaborate discussion of reports involving the development of latent fingerprints (LFPs) over the past decades with specific emphasis on the contribution of conjugated polymers (CPs) in the field of forensic science. CPs have been explored in the field of interdisciplinary sciences due to their widespread applications in the fields of imaging, chemical and biological sensors, electronic device, cancer therapeutics, etc. Even in the field of forensic sciences, these CP materials are in a continuous race with the existing technology and newer materials for the detection of fingerprint marks on various surfaces thus assisting in the unravelling of the precise identification of an individual suspect in modern criminology. Due to their excellent photophysical and chemical properties such as low toxicity, ease of functionalization, strong fluorescence emission, high quantum yield, and good optical stability, these CPs can lead to high resolution, and increased sensitivity and selectivity in the imaging of LFPs compared to those developed by traditional tedious methods. In this perspective, the challenges faced for LFP development and the role of various CPs including conjugated polyelectrolytes, polymer dots, and polymer nanoparticles are elaborately explained, thus, providing a systematic overview on techniques based on CPs as contrasting agents in the development of LFPs on various porous and nonporous substrates. There are various challenges pertaining to the development of LFPs on a multitude of surfaces which can be addressed by exploring materials with a suitable hydrophobic-hydrophilic balance and a receptor site for specific interactions with fingerprint components. The incorporation of this design principle has successfully led to the development of efficient platforms for rapid, onsite, intricate and unique LFP patterns on every kind of surface.</t>
  </si>
  <si>
    <t>Malik, AH; Zehra, N; Ahmad, M; Parui, R; Iyer, PK</t>
  </si>
  <si>
    <t>Malik, Akhtar Hussain; Zehra, Nehal; Ahmad, Muzaffer; Parui, Retwik; Iyer, Parameswar Krishnan</t>
  </si>
  <si>
    <t>Indian Institute of Technology System (IIT System); Indian Institute of Technology (IIT) - Guwahati; Indian Institute of Technology System (IIT System); Indian Institute of Technology (IIT) - Guwahati</t>
  </si>
  <si>
    <t>10.1039/d0nj04131a</t>
  </si>
  <si>
    <t>An efficient far-red emitting Ba2LaNbO6:Mn4+ nanophosphor for forensic latent fingerprint detection and horticulture lighting applications</t>
  </si>
  <si>
    <t>Due to their unique optical properties like narrow emission bands, the applicability of fluorescent nanomaterials have recently been extended to various fields such as forensic science and urban farming. Herein, we report a novel fluorescent material of Mn4+ ions doped Ba2LaNbO6 (BLN:Mn4+) with nanorod-like morphology for latent fingerprint detection as well as plant growth light-emitting diodes (LEDs) through a facile citric acid-assisted solgel route. The crystallization, elemental composition and oxidation states present in the BLN:Mn4+ nanophosphors are confirmed by the X-ray diffraction and X-ray photoelectron spectroscopy analyses. The photoluminescence spectra reveal a promising red emission band at 685 nm wavelength region under both 351 and 510 nm excitations, which is the required far-red emission for phototropism in plants. Furthermore, the optimized BLN:0.25Mn(4+) nanophosphors exhibited all the features required for three levels of latent fingerprint detection on various nonporous surfaces under 365 nm illumination. The fluctuation of the red value on pixel profile confirms the good affinity of BLN:0.25Mn(4+) nanophosphors with the fingerprint ridges. Because of their excellent luminescent properties and brilliant performance in the latent fingerprint detection process, the synthesized BLN:Mn4+ nanophosphors can be considered as a promising fluorescent material for the fabrication of plant growth LEDs and latent fingerprint applications.</t>
  </si>
  <si>
    <t>Pavitra, E; Raju, GSR; Park, JY; Hussain, SK; Chodankar, NR; Rao, GM; Han, YK; Huh, YS</t>
  </si>
  <si>
    <t>Pavitra, Eluri; Raju, Ganji Seeta Rama; Park, Jin Young; Hussain, Sk Khaja; Chodankar, Nilesh R.; Rao, Gattupalli Manikya; Han, Young-Kyu; Huh, Yun Suk</t>
  </si>
  <si>
    <t>Sol-gel technique; Nanorod-like particles; Far-red emission; Plant growth LEDs; Latent fingerprints</t>
  </si>
  <si>
    <t>Inha University; Dongguk University; Pukyong National University; Kyung Hee University</t>
  </si>
  <si>
    <t>10.1016/j.ceramint.2019.12.253</t>
  </si>
  <si>
    <t>Application of Structured-Light 3-D Scanning to the Documentation of Plastic Fingerprint Impressions: A Quality Comparison with Traditional Photography</t>
  </si>
  <si>
    <t>Plastic fingerprint impressions found at crime scenes are often too delicate for collection, leaving photography as the best option for documentation. However, traditional photography techniques can be inadequate in documenting minute 3-D details due to limitations of the camera and lighting conditions. This study investigated the feasibility of applying commercially available structured-light 3-D scanners in the documentation of plastic prints. Attempts were made to develop a procedure to extract curvature features from 3-D scanned fingerprints and flatten the friction ridge features into two-dimensional (2-D) images to allow direct comparison with the traditional photography in the CSIpix (R) Matcher and NFIQ 2.0 software. Two 3-D scanners were evaluated a Dentsply Sirona inEos X5 (R) and an Artec Space Spider. In this study, 3-D scanners demonstrated robustness as well as efficiency in the collection of plastic fingerprint impressions in select substrates. One of the developed methods utilizing a discrete geometry operator and convexity features outperformed traditional photography, achieving higher software detection scores in minutiae count and match quality, while traditional photography could not always capture enough high-quality minutiae for comparisons, even after digital enhancement.</t>
  </si>
  <si>
    <t>Zhang, WC; Kosiorek, DA; Brodeur, AN</t>
  </si>
  <si>
    <t>Zhang, Wuchen; Kosiorek, Deborah A.; Brodeur, Amy N.</t>
  </si>
  <si>
    <t>forensic science; structured-light 3-D scanners; 3-D mesh processing; crime scene documentation; automated fingerprint identification; 3-D fingerprint; forensic photography; image processing</t>
  </si>
  <si>
    <t>Boston University</t>
  </si>
  <si>
    <t>10.1111/1556-4029.14249</t>
  </si>
  <si>
    <t>Assessing the frequency of general fingerprint patterns by fingerprint examiners and novices</t>
  </si>
  <si>
    <t>The rarity of general fingerprint patterns should be taken into account in the assessment of fingerprint evidence to provide a more complete assessment of fingerprint evidence than when only considering the minutiae. This should be done because, the rarer the corresponding pattern, the stronger the support for the hypothesis that the fingermark stems from the same source as the reference fingerprint. Fingerprint examiners' experience should enable them to provide meaningful assessments of the frequencies of these general patterns according to the theories of perceptual learning, exemplar theory of categorization and visual statistical learning. In this study we examined the accuracy of fingerprint examiners' and novices' judgments on the rarity of general fingerprint patterns. We found that fingerprint examiners seem to have acquired some knowledge about the rarity of general patterns, but had difficulty expressing this knowledge quantitatively using a novel sub-classification of general patterns. As a consequence, their judgments were not accurate and they did not perform better on this task than novices. For both participant groups judgments of more common patterns were more accurate. However, examiners did outperform novices in rank ordering general patterns from common to rare. We conclude that our study does not show that fingerprint examiners have expertise in explicitly judging frequencies of novel sub-classifications of general fingerprint patterns, but our results do indicate that the examiners have acquired knowledge about the rarity of patterns that novices do not possess. (C) 2020 Elsevier B.V. All rights reserved.</t>
  </si>
  <si>
    <t>Mattijssen, EJAT; Witteman, CLM; Berger, CEH; Stoel, RD</t>
  </si>
  <si>
    <t>Mattijssen, Erwin J. A. T.; Witteman, Cilia L. M.; Berger, Charles E. H.; Stoel, Reinoud D.</t>
  </si>
  <si>
    <t>Fingerprint expertise; General fingerprint pattern; Judgment; Visual statistical learning; Categorization; Perceptual learning</t>
  </si>
  <si>
    <t>Radboud University Nijmegen; Leiden University; Leiden University - Excl LUMC</t>
  </si>
  <si>
    <t>10.1016/j.forsciint.2020.110347</t>
  </si>
  <si>
    <t>Automated latent fingerprint identification system: A review</t>
  </si>
  <si>
    <t>Latent fingerprints are considered as one of the important evidences obtained from the site of crime. The process of developing, acquiring, processing and matching of latent fingerprints is different from the inked or live -scan fingerprints. Automated identification of latent fingerprints is still in its nascent phase when compared with the Automatic Fingerprint Identification System (AFIS) used by the police department. This paper provides an extensive review of the work done by eminent researchers in the development of an automated latent fingerprint identification system. (c) 2020 Elsevier B.V. All rights reserved.</t>
  </si>
  <si>
    <t>Biometrics; Fingerprints; Forensics; Identification; Latent</t>
  </si>
  <si>
    <t>10.1016/j.forsciint.2020.110187</t>
  </si>
  <si>
    <t>Bilayer systems based on conjugated polymers for fluorescence development of latent fingerprints on stainless steel</t>
  </si>
  <si>
    <t>Fingerprints are a key role in criminal investigations and are the most commonly used form of physical evidence for identifying criminals or to establish a connection between crime scenes. However, visualizing latent (hidden) fingerprints is steal a great challenge, mainly when they are present on metallic surfaces. In this work, a new concept based on the electrodeposition of bilayer systems based on conjugated and fluorescent polymers was used for the development of latent fingerprints on stainless steel. The first layer of Polypyrrole or PEDOY was electrodeposited onto the surface containing a latent fingerprint by oxidation of the monomer in LiClO4 aqueous solution. The second layer of a fluorescent Poly(2,2':5',2 ''-terthiophene) was electrodeposited onto the first layer by using a solution of (C4H9)(4)NBF4/CH3CN. Such bilayer systems showed fluorescent properties and may be applied in forensic biometry for development of latent fingerprints on stainless steel, since this strategy affords images with high definition in both visible and UV light, permitting the recognition of the ridge patterns and singular points in order to be used for confrontation with other dactyloscopy images.</t>
  </si>
  <si>
    <t>Costa, CV; Gama, LILM; Damasceno, NO; Assis, AML; Soares, WMG; Silva, RC; Tonholo, J; Ribeiro, AS</t>
  </si>
  <si>
    <t>Costa, Cristiane, V; Gama, Lillia I. L. M.; Damasceno, Natali O.; Assis, Alexandro M. L.; Soares, Wanessa M. G.; Silva, Rosanny C.; Tonholo, Josealdo; Ribeiro, Adriana S.</t>
  </si>
  <si>
    <t>SYNTHETIC METALS</t>
  </si>
  <si>
    <t>Conjugated polymers; Electrodeposition; Fluorescence; Latent fingerprints; Forensic chemistry</t>
  </si>
  <si>
    <t>Universidade Federal de Alagoas</t>
  </si>
  <si>
    <t>10.1016/j.synthmet.2020.116347</t>
  </si>
  <si>
    <t>Materials Science; Physics; Polymer Science</t>
  </si>
  <si>
    <t>Changes in Fingerprints and the Quantity of Material Forming the Print Depending on Hand Cleanliness, Gender, and Ambient Conditions</t>
  </si>
  <si>
    <t>Impressions of friction ridges left on a surface are important evidence for identifying an individual and can be used to confirm his or her presence at the scene of an incident. Factors influencing the durability of fingerprints include the physiological characteristics and cleanliness of the individual, environmental factors, and time. The aim of the study was to determine the effect of atmospheric factors, gender, hand cleanliness and time on the width of friction ridge impressions and the amount of material forming the print. The research shows that factors such as gender, ambient conditions, and hand cleanliness affect the width of the ridge impressions and the quantity of material forming the print. The passage of time significantly reduces both the width of the ridge impressions and the quantity of the material forming the print.</t>
  </si>
  <si>
    <t>Czech, A; Gryszczyk, N; Szabelak, A; Sowinski, A</t>
  </si>
  <si>
    <t>Czech, Anna; Gryszczyk, Nicole; Szabelak, Aleksandra; Sowinski, Artur</t>
  </si>
  <si>
    <t>forensic science; fingerprints; dactyloscopy; development; ambient conditions; gender; hand cleanliness</t>
  </si>
  <si>
    <t>10.1111/1556-4029.14164</t>
  </si>
  <si>
    <t>Chemical Imaging of Fingerprint on RMB Banknotes Using Time-of-Flight Secondary Ion Mass Spectrometry</t>
  </si>
  <si>
    <t>The development of latent fingerprints on long-circulated RMB banknotes has been one of the difficulties in forensic science research. In this work, time-of-flight secondary ion mass spectrometry (TOF-SIMS) was used to perform chemical imaging of latent fingerprints on the surfaces of the substrates due to its advantages such as in-situ, quasi-nondestructive, high-throughput, simultaneous analysis of multi-components and high spatial resolution. The developing effect of TOF-SIMS was firstly compared with that of several traditional methods, and the reasons for the unique advantages of TOF-SIMS were discussed. Secondly, its applicability was further discussed from the perspective of universality, sensitivity and fingerprint three-level feature acquisition capability. Finally, exogenous substances in fingerprints were also analyzed by using this technique to detect the molecular ions (m/z 92.06) and fragment ion peaks (m/z 43.02) of glycerol in the moisture lotion and developed clear fingerprint images. Preliminary research results showed that TOF-SIMS technique could provide an effective method for the development of latent fingerprints on long-circulated RMB banknotes and was expected to be used for the detection of substances in fingerprints on the surface of the substrates.</t>
  </si>
  <si>
    <t>Li, WJ; Sun, LH; You, W; Wang, LX; Zhao, YB; Li, ZP</t>
  </si>
  <si>
    <t>Li, Wen-Jie; Sun, Ling-Hui; You, Wei; Wang, Li-Xue; Zhao, Ya-Bin; Li, Zhan-Ping</t>
  </si>
  <si>
    <t>Time-of-flight secondary ion mass spectrometry; RMB banknotes; Fingerprint analysis; Chemical imaging</t>
  </si>
  <si>
    <t>10.19756/j.issn.0253-3820.201350</t>
  </si>
  <si>
    <t>Chemical Imaging of Human Fingermark by X-ray Photoelectron Spectroscopy (XPS)</t>
  </si>
  <si>
    <t>X-ray photoelectron spectroscopy (XPS) is a widely used technique to characterize the surface chemistry of materials. It plays a crucial role in accessing qualitative and quantitative information and in detecting the presence of chemical functional groups on the surface of any material. The forensic methods available to detect and identify elements and organic/inorganic compounds are often destructive, so evidence cannot be re-analyzed. However, XPS allows rapid analysis of samples without damaging them. Recently, an increasing number of forensic researchers have begun to study certain chemical information on fingermarks. In this study, the authors aimed to present the applicability and power of XPS imaging in fingermark analysis which can also provide specific information about the fingermark chemical composition. Herein, monochromated X-ray (Al K alpha) spot size was fixed at 50 mu m. XPS mapping resulted in the acquisition of spectra at each pixel, in an array of 41 x 30 pixels with a step size of 50 mu m. Then, a simple discussion has been made about how the scanned surface spectrum and basic snapshot spectra are used to identify different components at a fingertip of a scanned surface area (similar to 3 mm(2)). Hence, a fingermark pattern contaminated with caffeine, TiO2, and Pb/PbO deposited on the silicon wafer can be chemically mapped and visualized by XPS using principal component analysis (PCA). Thus, the present study showed the possible applicability of XPS for the identification of illicit drugs of abuse, gunshot residue, and skin care products on latent fingermark by mimicking a crime scene evidence.</t>
  </si>
  <si>
    <t>Erdogan, A; Esen, M; Simpson, R</t>
  </si>
  <si>
    <t>Erdogan, Aysegul; Esen, Meral; Simpson, Robin</t>
  </si>
  <si>
    <t>XPS; chemical imaging; fingermark; PCA; surface chemistry; forensic science</t>
  </si>
  <si>
    <t>Ege University; Thermo Fisher Scientific</t>
  </si>
  <si>
    <t>10.1111/1556-4029.14483</t>
  </si>
  <si>
    <t>Colour quality parameters and enhanced white light emanation via solution combustion derived MoO3:Dy3+ micro-architectures: Fluorescent probe for sensitive visualization of latent fingerprints</t>
  </si>
  <si>
    <t>Herein, we report a series of MoO3:Dy3+ (1-9 mol %) nanophosphors were synthesized by solution combustion route using barbituric acid as a fuel. The structural studies clearly show the orthorhombic phase of alpha-MoO3. Hierarchical microstructures were confirmed from scanning electron microscope. The optical band gap of the prepared nanophosphor was found to be in the range similar to 3.24-3.4 eV. The photoluminescence study revealed that the prepared samples emitted white light arising from the two dominant emission bands in the blue and yellow region corresponding to the F-4(9/2) -&gt; H-6(15/2) and F-4(9/2) -&gt; H-6(13/2) transitions under near ultraviolet excitation. The intensive photoluminescence emission was recorded for 5 mol % Dy3+ doped MoO3 nanophosphor. The latent fingerprints were visualized using optimized powder revealed type 1-3 ridge characteristics on many filtrating and non-filtrating surfaces upon normal light illumination. Based on the dominant white emission intensity under ultra-violet excitation, the prepared nanophosphors are expected to find potential applications in the production of white light for phosphor converted white light emitting diodes and advanced forensic applications.</t>
  </si>
  <si>
    <t>Yogananda, HS; Darshan, GP; Sharma, SC; Premkumar, HB; Kavyashree, D; Lalitha, P; Nagabhushana, H</t>
  </si>
  <si>
    <t>Yogananda, H. S.; Darshan, G. P.; Sharma, S. C.; Premkumar, H. B.; Kavyashree, D.; Lalitha, P.; Nagabhushana, H.</t>
  </si>
  <si>
    <t>Fingerprints; Photoluminescence; Nanophosphor; Display devices; Fluorescent probes</t>
  </si>
  <si>
    <t>National Assessment &amp; Accreditation Council (NAAC); Jain University; M. S. Ramaiah University of Applied Sciences; Avinashilingam University for Women; Tumkur University</t>
  </si>
  <si>
    <t>10.1016/j.optmat.2020.109817</t>
  </si>
  <si>
    <t>Comparative analysis of static and dynamic bare footprint dimensions in a north Indian population</t>
  </si>
  <si>
    <t>Footprints recovered from the scene of a crime may be made while the perpetrator is standing, termed static, or walking, termed dynamic. Numerous studies on the medical and forensic aspects of static and dynamic footprints have been done and determining whether a footprint found at a crime scene is static or dynamic may have important forensic implications. Yet, little research has focused on the similarities or differences between static and dynamic footprints in the forensic context. The present study compared static and dynamic footprint two-dimensional variables to determine if statistically significant differences existed between them and if one can be estimated from the other. Footprints were taken from a sample of randomly selected 461 Jatt Sikh adults; major north Indian population. A total of 230 males and 231 females aged between 19 and 32 years were included in the study. Static and dynamic footprints were obtained from the participants using standard methodology. Seven linear footprint measurements and three footprint indices were calculated from each footprint. The dynamic footprint variables showed higher magnitudes than the static variables, and the differences were statistically significant for the length and width measurements. Furthermore, all measurements on the static and dynamic parameters exhibited statistically significant sexual dimorphism and bilateral differences. An attempt was made to estimate the static footprint dimensions from the dynamic footprint dimensions using the regression models to check the extent of differences between the two to help the investigators in estimating dimensions of one from another. (C) 2020 Elsevier B.V. All rights reserved.</t>
  </si>
  <si>
    <t>Forensic podiatry; Bare footprints; Footprint measurement; Footprint index; Arch index; Heel-ball index</t>
  </si>
  <si>
    <t>10.1016/j.forsciint.2020.110169</t>
  </si>
  <si>
    <t>Cuprous sulfide deposition method for visualization of latent fingermarks on unfired cartridge cases</t>
  </si>
  <si>
    <t>A new chemical method for visualization of latent fingermarks on unfired cartridge cases is reported in this research. The method is based on two-step immersion of the cartridge cases in aqueous solutions of sulfuric acid and acidified sodium thiosulfate at room temperature. The chemical reactions that are occurring on the cartridge case's surface are leading to deposition of material in the furrows between the papillary line ridges thus visualizing the latent fingermark. The qualitative chemical composition of the as-deposited material was studied using X-ray powder diffraction analysis thus revealing that it corresponds to a low-crystalline hexagonal chalcocite phase cuprous sulfide (Cu2S). The performance of the method was studied on fresh and aged fingermarks, and according to the results, it can visualize latent fingermarks that are up to 9 months old. The newly proposed method provides good performance considering the most important qualitative and quantitative parameters that describe each fingermark, that is, satisfactory contrast between the papillary line ridges and the background furrows, possibility of recognizing the pattern of each fingermark (arch, loop, and whorl), clarity and continuity of the friction ridges, and clarity of the second level characteristics and features. The proposed method is simple, fast, inexpensive, and reliable.</t>
  </si>
  <si>
    <t>Najdoski, M; Oklevski, S; Demiri, S; Stojkovikj, S</t>
  </si>
  <si>
    <t>Najdoski, Metodija; Oklevski, Slobodan; Demiri, Sani; Stojkovikj, Sasho</t>
  </si>
  <si>
    <t>JOURNAL OF THE CHINESE CHEMICAL SOCIETY</t>
  </si>
  <si>
    <t>chalcocite phase cuprous sulfide; chemical deposition; forensic chemistry; latent fingermarks; unfired cartridge cases</t>
  </si>
  <si>
    <t>Saints Cyril &amp; Methodius University of Skopje</t>
  </si>
  <si>
    <t>10.1002/jccs.202000034</t>
  </si>
  <si>
    <t>Development and detection of level II and III features of latent fingerprints using highly sensitive AIE based coumarin fluorescent derivative</t>
  </si>
  <si>
    <t>In recent times, the crime rate is increasing in the society, and the maintaining of criminal records is becoming essential by locating and tracking each case through latent fingerprint identification along with the imperative of finding the intensity and wavelength via Aggregation Induced Emission (AIE). To meet these demands, we have designed a novel AIE based electron withdrawing moiety such as 2-(4-fluorophenyl)-3H-benzocoumarin. This Coumarin Fluorescent Tag (CFT) was synthesized with the aid of ultra-sonic waves. Fluorescence properties of the CFT were characterized by photoluminescence (PL). The Fluoro functional groups of CFT produce pale-blue emission in solid as well as the liquid state. An in-depth examination of latent fingerprints (LFPs) showed unchangeable and everlasting patterns due to the strong adsorption of CFT on the ridges of the finger under visible and 365 nm UV light. This imaging of such strong ridges becomes a crucial element in forensic applications. In addition to check the AIE properties, the newly designed CFT was investigated using PL Instrument and UV chamber. (C) 2020 The Authors. Publishing services by Elsevier B.V. on behalf of Vietnam National University, Hanoi.</t>
  </si>
  <si>
    <t>Kumar, N; Udayabhanu; Mahadevan, KM; Nagaraju, G</t>
  </si>
  <si>
    <t>Kumar, Naveen; Udayabhanu; Mahadevan, K. M.; Nagaraju, G.</t>
  </si>
  <si>
    <t>Coumarin derivative; Knoevenagel condensation; PL; AIE and latent fingerprints</t>
  </si>
  <si>
    <t>Kuvempu University; Siddaganga Institute of Technology</t>
  </si>
  <si>
    <t>10.1016/j.jsamd.2020.09.004</t>
  </si>
  <si>
    <t>Development of AIEgen-montmorillonite nanocomposite powders for computer-assisted visualization of latent fingermarks</t>
  </si>
  <si>
    <t>The forensic analysis of fingerprints is widely used to identify criminals and has become the basis of court evidence. In the work described in this paper, a new composite was developed for latent fingerprint (LFP) imaging; this composite was made by combining the aggregation-induced emission luminogen (AIEgen) salicylaldehyde azine (SAA) with montmorillonite (MMT). Gray value analysis and pattern recognition analysis based on MATLAB were conducted to evaluate the quality of the obtained LFP in comparison with the reference fingerprint obtained using Finger Reader. Due to the bright yellow solid-state emission of SAA and high absorptive capacity of MMT, details of fingermarks such as grooves and ridges were obtained at high resolution. We also obtained fluorescent fingerprint images in which second-level particulars were visualized with high quality, crucial for being able to carry out reliable personal identification. Besides, the composite was applied for LFPs on virtually all types of smooth substrates with high sensitivity and high efficiency. Compared with commercial fingerprint powder, AIEgen-based composites showed a higher degree of matching with reference fingerprints. In addition to SAA, two other AIEgens were also applied for LFP imaging and showed high resolution. The results showed that the AIEgens can serve as an alternative fluorescent material to commercial fluorescent materials used for LFP imaging.</t>
  </si>
  <si>
    <t>Li, JW; Jiao, Z; Zhang, PF; Wan, XJ; Song, C; Guo, ZN; Huang, XL; Tang, BZ</t>
  </si>
  <si>
    <t>Li, Jiawei; Jiao, Zhe; Zhang, Pengfei; Wan, Xuejuan; Song, Chao; Guo, Zongning; Huang, Xuelin; Tang, Ben Zhong</t>
  </si>
  <si>
    <t>MATERIALS CHEMISTRY FRONTIERS</t>
  </si>
  <si>
    <t>Shenzhen University; Dongguan University of Technology; Chinese Academy of Sciences; Shenzhen Institute of Advanced Technology, CAS; South China University of Technology; Hong Kong University of Science &amp; Technology; Hong Kong University of Science &amp; Technology; Shenzhen Research Institute, The Hong Kong University of Science &amp; Technology; Chinese Academy of Fishery Sciences; Freshwater Fisheries Research Center, CAFS</t>
  </si>
  <si>
    <t>10.1039/d0qm00059k</t>
  </si>
  <si>
    <t>Distribution of the Minutiae in Hypothenar Palm Prints in Slovak Adults: Indications for Personal Identification</t>
  </si>
  <si>
    <t>Minutiae are small distinguishing features found along every ridge flow, which make each friction ridge print unique. The most common friction ridge prints found at the crime scene are fingerprints; therefore, the most of the minutiae studies are focused exactly on this kind of prints. The authors believe that further examination and enlargement of the palm print database could result in better use of the palm prints for personal identification. We analyzed a total of 160 palm prints from 40 females and 40 males aged between 18 and 70 years from Slovakia. For the evaluation of the minutiae, the area of the hypothenar had to be marked out. The classification of the minutiae used for this study was based on a modified version of the classification system using the total of 13 types of minutiae. The frequency of every minutiae type was calculated and, using the chi-square test with Yates's correction, bilateral and sex differences were assessed. The relationship between the different types of minutiae was examined with Pearson's correlation test. During the initial phases of the identification process, the focus should be on the least common types of minutiae (Y or M and return), which were found not to correlate; thus, their mutual occurrence is random (e.g., overlap-Y or M, crossbar-return, or Y or M-dock). The results of the present study show which specific minutiae types are the most suitable for personal identification. These findings may be beneficial in more effective outcome of the identification process.</t>
  </si>
  <si>
    <t>Kondeková, M; Benus, R; Masnicová, S; Svábová, P</t>
  </si>
  <si>
    <t>Kondekova, Maria; Benus, Radoslav; Masnicova, Sona; Svabova, Petra</t>
  </si>
  <si>
    <t>forensic science; forensic anthropology; minutiae; palm prints; dactyloscopy; identification</t>
  </si>
  <si>
    <t>Comenius University Bratislava</t>
  </si>
  <si>
    <t>10.1111/1556-4029.14299</t>
  </si>
  <si>
    <t>Dynamic Fingerprint Statistics: Application in Presentation Attack Detection</t>
  </si>
  <si>
    <t>Fingerprint recognition systems have proven significant performance in many services such as forensics, border control, and mobile applications. Even though fingerprint systems have shown high accuracy and user acceptance, concerns have raised questions about the possibility of having our fingerprint pattern stolen and presented to the system by an imposter. In this paper, we propose a dynamic presentation attack detection mechanism that seeks to mitigate presentation attacks. The adopted mechanism extracts the variation of global fingerprint features in video acquisition scenario and uses it to distinguish bona fide from attack presentations. For that purpose, a dynamic dataset has been collected from 11 independent subjects, 6 fingerprints per user, using thermal and optical sensors. A total of 792 bona fide presentations and 2772 attack presentations are collected. The final PAD subsystem is evaluated based on the standard ISO/IEC 30107-3. Considering SVM classification and 3 folds cross validation, the obtained error rates at 5 &amp; x0025; APCER are 18.1 &amp; x0025; BPCER for the thermal subset and 19.5 &amp; x0025; BPCER for the optical subset.</t>
  </si>
  <si>
    <t>Husseis, A; Liu-Jimenez, J; Goicoechea-Telleria, I; Sanchez-Reillo, R</t>
  </si>
  <si>
    <t>Husseis, Anas; Liu-Jimenez, Judith; Goicoechea-Telleria, Ines; Sanchez-Reillo, Raul</t>
  </si>
  <si>
    <t>Feature extraction; Optical distortion; Optical sensors; Heuristic algorithms; Nonlinear distortion; Optical imaging; Fingerprint; presentation attack; presentation attack detection; spoofing</t>
  </si>
  <si>
    <t>Universidad Carlos III de Madrid</t>
  </si>
  <si>
    <t>10.1109/ACCESS.2020.2995829</t>
  </si>
  <si>
    <t>Electrochemiluminescence imaging of latent fingerprints by electropolymerized luminol</t>
  </si>
  <si>
    <t>An efficient method has been developed for visualizing latent fingerprints by spatially selective electropolymerization of luminol on the ITO electrode. The fingerprint deposited on the electrode surface functions as a mask so that polyluminol is formed on the bare electrode surface. Therefore, electrochemiluminescence is only generated between the ridges of fingerprint, eventually yielding a negative ECL image. This method is easy to operate and safe to examiners. In addition, the second- and third-level details of fingerprints can be well resolved, indicating the potential application for personal identification and forensic investigation.</t>
  </si>
  <si>
    <t>Hu, SJ; Cao, ZY; Zhou, L; Ma, RL; Su, B</t>
  </si>
  <si>
    <t>Hu, Shujie; Cao, Zhiyuan; Zhou, Lin; Ma, Rongliang; Su, Bin</t>
  </si>
  <si>
    <t>Electrochemiluminescence imaging; Electropolymerization; Identification; Latent fingerprints; Polyluminol</t>
  </si>
  <si>
    <t>Zhejiang University; Institute of Forensic Science Ministry of Justice PRC; Ministry of Public Security (China)</t>
  </si>
  <si>
    <t>10.1016/j.jelechem.2020.114238</t>
  </si>
  <si>
    <t>End-to-End Latent Fingerprint Search</t>
  </si>
  <si>
    <t>Latent fingerprints are one of the most important and widely used sources of evidence in law enforcement and forensic agencies. Yet the performance of the state-of-the-art latent recognition systems is far from satisfactory, and they often require manual markups to boost the latent search performance. Further, the COTS systems are proprietary and do not output the true comparison scores between a latent and reference prints to conduct quantitative evidential analysis. We present an end-to-end latent fingerprint search system, including automated region of interest (ROI) cropping, latent image preprocessing, feature extraction, feature comparison, and outputs a candidate list. Two separate minutiae extraction models provide complementary minutiae templates. To compensate for the small number of minutiae in small ridge area and poor quality latents, a virtual minutiae set is generated to construct a texture template. A 96-dimensional descriptor is extracted for each minutia from its neighborhood. For computational efficiency, the descriptor length for virtual minutiae is further reduced to 16 using product quantization. Our end-to-end system is evaluated on four latent databases: NIST SD27 (258 latents); MSP (1200 latents), WVU (449 latents), and N2N (10 000 latents) against a background set of 100K rolled prints, which includes the true rolled mates of the latents with rank-1 retrieval rates of 65.7%, 69.4%, 65.5%, and 7.6%, respectively. A multi-core solution implemented on 24 cores obtains 1-ms per latent to rolled comparison.</t>
  </si>
  <si>
    <t>Cao, K; Nguyen, DL; Tymoszek, C; Jain, AK</t>
  </si>
  <si>
    <t>Cao, Kai; Dinh-Luan Nguyen; Tymoszek, Cori; Jain, Anil K.</t>
  </si>
  <si>
    <t>Latent fingerprint recognition; end-to-end system; deep learning; autoencoder; minutiae descriptor; texture template; reference fingerprint</t>
  </si>
  <si>
    <t>Michigan State University</t>
  </si>
  <si>
    <t>10.1109/TIFS.2019.2930487</t>
  </si>
  <si>
    <t>Fingerprint classification and identification algorithms for criminal investigation: A survey</t>
  </si>
  <si>
    <t>Fingerprint plays a fundamental role in community security and criminal investigation, such as forensic investigation, law enforcement, customs access and public security organs. This can also help to provide a more enjoyable and secure life to people. Various machine learning and neural network approaches have been proposed for fingerprint acquisition, detection, classification, and analysis. In this survey, we present an up-to-date literature evaluation of fingerprint classification algorithms and fingerprint application in the area of criminal investigation. Firstly, we discuss the characteristics of fingerprint and the application in criminal investigation. In addition, we analyze and compare machine learning algorithms of fingerprint in terms of classification, matching, feature extraction, fingerprint and fingervein recognition, and spoof detection. Finally, we highlight the challenges in the fingerprint analysis and discuss the future directions. (C) 2019 Elsevier B.V. All rights reserved.</t>
  </si>
  <si>
    <t>Win, KN; Li, KL; Chen, JG; Viger, PF; Li, KQ</t>
  </si>
  <si>
    <t>Win, Khin Nandar; Li, Kenli; Chen, Jianguo; Viger, Philippe Fournier; Li, Keqin</t>
  </si>
  <si>
    <t>FUTURE GENERATION COMPUTER SYSTEMS-THE INTERNATIONAL JOURNAL OF ESCIENCE</t>
  </si>
  <si>
    <t>Classification; Clustering; Criminal investigation; Deep learning; Fingerprint; Machine learning</t>
  </si>
  <si>
    <t>Hunan University; Harbin Institute of Technology; State University of New York (SUNY) System; SUNY New Paltz</t>
  </si>
  <si>
    <t>10.1016/j.future.2019.10.019</t>
  </si>
  <si>
    <t>Fingerprint evidence for the division of labour and learning pottery-making at Early Bronze Age Tell es-Safi/Gath, Israel</t>
  </si>
  <si>
    <t>The organization of craft production has long been a marker for broader social, economic and political changes that accompanied urbanism. The identity of producers who comprised production groups, communities, or workshops is out of reach using conventional archaeological data. There has been some success using epidermal prints on artefacts to identify the age and sex of producers. However, forensic research indicates that a combination of ridge breadth and ridge density would best identify the age and sex of individuals. To this end, we combine mean ridge breadth (MRB) and mean ridge density (MRD) to distinguish the age and sex of 112 fingerprints on Early Bronze Age (EB) III pottery from the early urban neighbourhood at Tell es-?afi/Gath, Israel, dating to a 100 year time span. Our analysis accounts for the shrinkage of calcareous fabrics used to make six type of vessels, applies a modified version of the Kamp et al. regression equation to the MRB for each individual print, and infers sex by correlating MRD data to appropriate modern reference populations. When the results are combined, our analyses indicate that most fingerprints were made by adult and young males and the remainder by adult and young females. Children's prints are in evidence but only occur on handles. Multiple prints of different age and sex on the same vessels suggest they were impressed during the training of young potters. Production appears dominated by adult and young males working alone, together, and in cooperation with adult and/or young females. Vessels with prints exclusively by females of any age are rare. This male dominant cooperative labour pattern contrasts recent studies showing that adult women primarily made Neolithic figurines in Anatolia, and more females than males were making pottery prior to the rise of city-states in northern Mesopotamia.</t>
  </si>
  <si>
    <t>Fowler, KD; Ross, J; Walker, E; Barritt-Cleary, C; Greenfield, HJ; Maeir, AM</t>
  </si>
  <si>
    <t>Fowler, Kent D.; Ross, Jon; Walker, Elizabeth; Barritt-Cleary, Christian; Greenfield, Haskel J.; Maeir, Aren M.</t>
  </si>
  <si>
    <t>University of Manitoba; University of Manitoba; University of Manitoba; University of Manitoba; Bar Ilan University</t>
  </si>
  <si>
    <t>10.1371/journal.pone.0231046</t>
  </si>
  <si>
    <t>Fingerprint image enhancement and reconstruction using the orientation and phase reconstruction</t>
  </si>
  <si>
    <t>Fingerprints are the one of the most important means in the forensics as a means of identification of the criminals owning to the uniqueness and the distinct features in them. Fingerprint identification is considered as an important means for the identification of the people around the globe. Minutiae are the details present in the human fingerprints which are used as a means of identification and verification. Minutiae are the distinctive points which can be used for the effective reconstruction of the fingerprint image. However, there was a limitation that was considered. The minutiae points are completely not enough for reconstruction of the image. Many spurious minutiae are not included and the results for the latent fingerprints are not as accurate as they are for the normal data sets. In this paper, a novel technique has been proposed which considers the minutiae density and the orientation field direction for the reconstruction of the fingerprint. Two public domain databases Fingerprint verification competition 2002 (FVC2002) and fingerprint verification competition 2004 (FVC2004) have been used for the experimental results and to validate the suggested methods for the fingerprint reconstruction and enhancement. (C) 2020 Elsevier Inc. All rights reserved.</t>
  </si>
  <si>
    <t>Gupta, R; Khari, M; Gupta, D; Crespo, RG</t>
  </si>
  <si>
    <t>Gupta, Rashmi; Khari, Manju; Gupta, Deepti; Gonzalez Crespo, Ruben</t>
  </si>
  <si>
    <t>INFORMATION SCIENCES</t>
  </si>
  <si>
    <t>Fingerprint identification; Minutiae; Orientation field; Ridge frequency; Fingerprint enhancement; Fingerprint reconstruction</t>
  </si>
  <si>
    <t>Netaji Subhas University of Technology; Netaji Subhas University of Technology (East Campus); Universidad Internacional de La Rioja (UNIR)</t>
  </si>
  <si>
    <t>10.1016/j.ins.2020.01.031</t>
  </si>
  <si>
    <t>Fingerprints identification on 3000 year old Egyptian mummies</t>
  </si>
  <si>
    <t>The Djehuty Project (Dra Abu el-Naga; Luxor, Egypt) contains a reused burial chamber, UE165. The human remains include 6 disarticulated, mummified human digits, of which five have very well-conserved prints. The most plausible dating is the Twenty-Second Dynasty (945-715 BCE). High resolution photographs were taken of these and studied in order to identify the main pattern, delta types and minutiae, ridge density and ridge breadth. First, however, a contemporary mummified body was studied in order to calculate the percentage of contraction that can occur in mummified digit tissue. The remains consisted of 4 fingers (a thumb, two index fingers and a middle finger) and a hallux toe, all from the right side, indicating that they came from at least two different people. As regards sex, all the fingers presented values typical of females. Estimated age ranged from 10.62 (middle finger) to 16.25 (thumb) years old, within the sub-adult category. The individual's height was estimated for all the fingers, obtaining values between 135.87 cm for the middle finger and 162.60 cm for the thumb. With regard to the possible ancestral origins of the remains, the type of delta o triradius identified presents high frequencies in contemporary Nigerian and Romanian populations. These results demonstrate that it is possible to work with fingerprints as much as 3,000 years old. It has been possible to identify the main patterns and the minutiae with a precision that exceeds the numeric standard -12 minutiae- currently applied in many countries for forensic identification.</t>
  </si>
  <si>
    <t>Herrerín, J; Gutiérrez-Redomero, E</t>
  </si>
  <si>
    <t>Herrerin, Jesus; Gutierrez-Redomero, Esperanza</t>
  </si>
  <si>
    <t>ANTHROPOLOGISCHER ANZEIGER</t>
  </si>
  <si>
    <t>22nd Dynasty; mummies; Ancient Egypt; fingerprints; ridge density</t>
  </si>
  <si>
    <t>Autonomous University of Madrid; Universidad de Alcala</t>
  </si>
  <si>
    <t>10.1127/anthranz/2020/1289</t>
  </si>
  <si>
    <t>Glutathione-Functionalized Organosilicon Oxide Nanoparticles for Bioimaging and Forensics</t>
  </si>
  <si>
    <t>Herein, we report an electron beam mediated one-pot, rapid approach for the synthesis of blue light emitting organosilicon oxide nanoparticles (OSiNPs) in aqueous solution with a potential for scale-up production. Mechanistic studies based on pulse radiolysis revealed that unlike the generally believed solvated electron (e(sol)(-)) driven process, the present synthesis proceeds through the reaction of hydroxyl radical (center dot OH) with the precursor molecules resulting in the formation of silane-derived radicals. Subsequently, these radicals react with each other to form OSiNPs. Compositional studies by XPS, FTIR, and Raman indicate the presence of siloxane/silicone and silica (SiO2) like units as the major constituents in the NPs. XRD pattern signifies the amorphous nature of the NPs, while imaging studies revealed self-assembling of NPs (3-5 nm) into a porous structure. Notably, the NPs exhibited excitation-wavelength-dependent photoluminescence (PL) spectra, pointing to the presence of multiple emission centers with varying energy levels. The nature of these emission centers and their heterogeneous distribution was analyzed in detail through pH and absorbed dose dependent PL studies, HF treatment, fluorescence excitation spectrum, temperature dependent steady state, and time-resolved PL studies. Moreover, OSiNPs were functionalized with a biocompatible ligand, i.e., L-glutathione (L-Glu), which significantly enhanced the quantum efficiency (up to similar to 25%) of emission as well as colloidal stability. These functionalized NPs (L-Glu@OSiNPs) were found to exhibit less toxicity up to a concentration of similar to 0.5 mg/mL. Interestingly, the L-Glu@OSiNPs exhibited tumor selectivity (in A549 human lung cancer cells) at lower pH along with cell labeling capabilities with propensity to localize at the nucleus. Furthermore, in addition to their usage in anticounterfeiting measures, application of L-Glu@OSiNPs in fingerprinting was also demonstrated by testing on a variety of surfaces. Meanwhile, linear and reproducible PL intensity variations of OSiNPs signify highly sensitive and robust thermosensing properties of OSiNPs.</t>
  </si>
  <si>
    <t>Guleria, A; Chavan, AP; Neogy, S; Gandhi, VV; Kunwar, A; Debnath, AK; Adhikari, S</t>
  </si>
  <si>
    <t>Guleria, Apurav; Chavan, Ashlesha P.; Neogy, Suman; Gandhi, V. V.; Kunwar, Amit; Debnath, Anil K.; Adhikari, Soumyakanti</t>
  </si>
  <si>
    <t>organosilicon oxide; nanoparticles; electron beam; glutathione; functionalization</t>
  </si>
  <si>
    <t>Bhabha Atomic Research Center (BARC); Somaiya Vidyavihar University; K J Somaiya College of Engineering; Bhabha Atomic Research Center (BARC); Homi Bhabha National Institute; Bhabha Atomic Research Center (BARC)</t>
  </si>
  <si>
    <t>10.1021/acsanm.0c00420</t>
  </si>
  <si>
    <t>Imaging sweat pore structures in latent fingerprints and unclonable anti-counterfeiting patterns by sensitizers blended LaOF: Pr3+ nanophosphors</t>
  </si>
  <si>
    <t>Ultra-bright luminescent nanomaterials can be controlled by blended with suitable dopant ions offers a significant strategy to combat the counterfeiters and the reveal latent fingerprints. Herein, we report Pr3+ activated LaOF nanophosphors blended with monovalent alkali metal ions (Na+ K+ Li+) prepared via eco-friendly sonochemical route. The X-ray diffraction profiles confirm the tetragonal crystal system. The photo-luminescence emission showed characteristic peaks at similar to 497, 531, 555, 612, 641, 685, 702 and 734 nm, which corresponds to P-3(0) -&gt; H-3(4), P-3(1) -&gt; H-3(5), P-3(0) -&gt; H-3(5), P-3(0) -&gt; H-3(6), P-3(0) -&gt; F-3(2), P-3(1) -&gt; F-3(3), P-3(1) -&gt; F-3(4) and P-3(0) -&gt; F-3(4) transitions Pr3+ ions, respectively. A significant luminescent enhancement was achieved in Li+ co-dopant when compared to Na+ and K+ Upon co-doping, color coordinates shifted from orange to pure red region. The latent fingerprint results on various surfaces clearly showed the high resolution images of active or inactive sweat pores with superior sensitivity and selectivity and low background hindrance. A greater possible stochastic process to make unclonable anti-counterfeiting patterns using optimized nanophosphor was designed to reduce counterfeit products. Therefore, we believe that this optimized nanophosphor for visualization of latent fingerprints as well as unclonable anti-counterfeiting tags find widespread use in advanced forensic investigations and product safety applications.</t>
  </si>
  <si>
    <t>Suresh, C; Darshan, GP; Sharma, SC; Venkataravanappa, M; Premkumar, HB; Shanthi, S; Venkatachalaiah, KN; Nagabhushana, H</t>
  </si>
  <si>
    <t>Suresh, C.; Darshan, G. P.; Sharma, S. C.; Venkataravanappa, M.; Premkumar, H. B.; Shanthi, S.; Venkatachalaiah, K. N.; Nagabhushana, H.</t>
  </si>
  <si>
    <t>Sonochemical method; Photoluminescence; Forensic science; Sweat pores; Anti-counterfeiting</t>
  </si>
  <si>
    <t>Tumkur University; National Assessment &amp; Accreditation Council (NAAC); Jain University; M. S. Ramaiah University of Applied Sciences; Avinashilingam University for Women; Amrita Vishwa Vidyapeetham; Amrita Vishwa Vidyapeetham Bengaluru</t>
  </si>
  <si>
    <t>10.1016/j.optmat.2019.109625</t>
  </si>
  <si>
    <t>Investigation into the effect of fingermark detection chemicals on the analysis and comparison of pressure-sensitive tapes</t>
  </si>
  <si>
    <t>Pressure sensitive tapes such as duct tape are a common trace type sent for forensic analysis. The limited variation of tape backings and adhesives can provide valuable linkage evidence between a scene, a victim or a person of interest. Fingermarks are also often found on tapes and prioritised over tape analyses. This project aimed to investigate the effects of fingermark enhancement chemicals, namely Wet Powder (TM), cyanoacrylate and cyanoacrylate stained with rhodamine 6G, on various tapes and their comparison with untreated tapes. The changes in physical and optical features were observed using a Video Spectral Comparator (VSC) and microscopy. Chemical changes were analysed by Attenuated Total Reflectance-Fourier Transform Infrared Spectroscopy (ATR-FTIR). Most physical and optical properties were not heavily affected by the treatments. An increase in fluorescence was observed with specimens stained with rhodamine 6G as might be expected. Significant chemical changes were observed in the FTIR spectra produced from cyanoacrylate fuming. Polyethylene backings and rubber adhesives were heavily affected while polypropylene backings were moderately affected. Cellulose backings, polyester and polyacrylate adhesives were not significantly affected. Wet Powder (TM) treatment proved useful for enhancing fingermarks on most adhesives while leaving behind little chemical residue that might interfere in a forensic comparison. (C) 2020 Elsevier B.V. All rights reserved.</t>
  </si>
  <si>
    <t>Chadwick, S; Lo, M; Brack, F; Bunford, J; Hales, S; Roux, C</t>
  </si>
  <si>
    <t>Chadwick, Scott; Lo, Mitchell; Brack, Fabienne; Bunford, Joanna; Hales, Stephanie; Roux, Claude</t>
  </si>
  <si>
    <t>Adhesive tapes; Fingermarks; Cyanoacrylate; Powder suspensions</t>
  </si>
  <si>
    <t>University of Technology Sydney</t>
  </si>
  <si>
    <t>10.1016/j.forsciint.2020.110454</t>
  </si>
  <si>
    <t>Local image quality measurement for multi-scale forensic palmprints</t>
  </si>
  <si>
    <t>Numerous studies show that palmprint image quality has a significant effect on every stage of a palmprint recognition system. Although some palmprint image quality measurement(PIQM) methods are proposed, some insufficiency in classification accuracy occurs and attention to detail in measuring local area image quality of multi-scale palmprint images is lacking. On the one hand, the classification accuracy is not very high for 2-class classification and it degrades significantly as the number of classes increases. On the other hand, local area image quality measurement of multi-scale palmprint images has not yet been resolved since the handcrafted features designed through domain knowledge usually works for certain scale image blocks. Meanwhile, the intricate domain knowledge used in the previous methods is difficult for some common users to acquire. In this paper, we propose an end-to-end deep-learning method of strengthening representation ability that learns more abstract, essential, and reliable features to measure the local image quality for multi-scale forensic palmprints. Popular convolutional neural networks (CNNs) are considered because of their powerful representation ability in learning complex features. However, the powerful existing CNNs usually have complex architectures with a large amount of parameters, which need the support of high-performance computers. They are not suitable to be used directly for palmprint image quality assignment and the follow-up palmprint recognition work, which prefers real-time response on commonly available personal computers or even mobile devices. Hence, a new lightweight CNN must be designed to achieve a trade-off between high classification accuracy and practical usability. Considering the attributes of under-processed input images, we reduce the weight of the CNN architecture by reducing the amount of some parameters, and finally a lightweight CNN is designed. As a result, a raw rectangular palmprint image of variable size can be put into the trained model directly and a quality label quickly predicted with high accuracy. After comparison with previous methods, results show that the proposed method can deal with un-pre-processed raw images of a multi-scale input size. Furthermore, it can acquire a richer amount of quality classes with a higher accuracy, which are stable on many different datasets. It also leads to finer and more precise full palmprint image quality maps when compared to previous methods.</t>
  </si>
  <si>
    <t>Hao, FC; Chang, X; Yang, GP; Yang, L; Li, CD; Li, CL; Xia, CL</t>
  </si>
  <si>
    <t>Hao Fanchang; Chang Xu; Yang Gongping; Yang Lu; Li Chengdong; Li Chenglong; Xia Chuanliang</t>
  </si>
  <si>
    <t>Forensic palmprint; Image quality; Measurement; Convolutional neural networks; Supervised classification</t>
  </si>
  <si>
    <t>Shandong Jianzhu University; Shandong University of Political Science and Law; Shandong University of Political Science and Law; Shandong University; Shandong University of Finance &amp; Economics; Shandong Jianzhu University</t>
  </si>
  <si>
    <t>10.1007/s11042-020-08625-y</t>
  </si>
  <si>
    <t>Luminescence detection of latent fingermarks on non -porous surfaces with heavy -metal -free quantum dots</t>
  </si>
  <si>
    <t>Current and proposed nanoparticle-based techniques for development of latent fingermarks suffer a number of drawbacks such as complicated, multi-step and time-consuming procedures, batch-to-batch variability, expensive reagents, large background noise and toxicity. Here, we introduce a promising green development technique based on heavy-metal-free quantum dots for the detection of latent fingermarks on non-porous surfaces. Red-near infrared luminescent CuInS2/ZnS core/shell quantum dots in aqueous solution were produced in large scales using a simple, fast, water-based method with N-acetylcysteine as a biocompatible surfactant to coat the particles. The coated quantum dots were applied to the successful development of latent fingermarks deposited on a variety of surfaces, including highly patterned polymer banknotes and the sticky side of adhesive tape.</t>
  </si>
  <si>
    <t>Shahbazi, S; Boseley, R; Grant, B; Chen, DC; Becker, T; Adegoke, O; Daeid, NN; Jia, GH; Lewis, SW</t>
  </si>
  <si>
    <t>Shahbazi, Sorour; Boseley, Rhiannon; Grant, Braden; Chen, Dechao; Becker, Thomas; Adegoke, Oluwasesan; Daeid, Niamh Nic; Jia, Guohua; Lewis, Simon W.</t>
  </si>
  <si>
    <t>Latent fingermarks; Quantum dots; Photoluminescence; Forensic science</t>
  </si>
  <si>
    <t>Curtin University; Curtin University; University of Dundee</t>
  </si>
  <si>
    <t>10.1016/j.forc.2020.100222</t>
  </si>
  <si>
    <t>Make visible with Heat: Latent Fingerprints on Thermal Paper</t>
  </si>
  <si>
    <t>Fingerprints are one of the most important forms of physical evidence in criminal investigations. When making latent fingerprints visible on thermal paper receipts, forensic experts face a difficult task as many common detection methods for visualizing latent fingerprints do not work without organic solvents or the use of heat. However, processing techniques often trigger the color reaction in the thermal paper, making this black, the print illegible and thus the probative value of the document is nullified. A fundamental knowledge of the design and operation of thermal papers is indispensable for understanding why damage occurs during chemical development of latent ridge detail on these papers and why fingerprints can be developed through the controlled application of heat. On our results, the blackening at the location of the fingerprint below the color change temperature of the thermal paper based on intermolecular forces. Newly formed interactions between the molecules of the hydrophobic fingerprint secretions and the components of the thermochromic mixture in the thermal paper lead to the fact that leuco dye and color developer encapsulated in the thermal coat of the paper is mobilized even at low heat and can thus form the black developer-dye complex. A newly developed method whereby fingerprints can also be developed by immersion in hot water supports our hypothesis.</t>
  </si>
  <si>
    <t>Jonas, A; Rubner, I; Oetken, M</t>
  </si>
  <si>
    <t>Jonas, Albert; Rubner, Isabel; Oetken, Marco</t>
  </si>
  <si>
    <t>CHEMIE IN UNSERER ZEIT</t>
  </si>
  <si>
    <t>Freiburg University of Education; Freiburg University of Education; Carl von Ossietzky Universitat Oldenburg; University of Wuppertal; Freiburg University of Education</t>
  </si>
  <si>
    <t>10.1002/ciuz.201900007</t>
  </si>
  <si>
    <t>MALDI-mass spectrometry imaging for touch chemistry biometric analysis: Establishment of exposure to nitroaromatic explosives through chemical imaging of latent fingermarks</t>
  </si>
  <si>
    <t>Fingerprint ridge patterns continue to be tremendously important in forensic science because of their power to identify individuals. However, the current emphasis on the patterns fails to take advantage of additional chemical information they contain that may have a bearing on an investigation. One way this information can be useful is through correlating the fingerprint pattern with the presence of compounds that suggest exposure to compounds of interest, such as energetic materials that can be used to create explosive devices. We report here how interrogation of fingermarks by MALDI-mass spectrometry imaging (MSI) can be used to expose the presence of the explosive compounds trinitrotoluene (TNT), tetryl and picric acid, while yielding the fingerprint pattern that is traditionally collected in crime scene investigation. Ion images derived from diagnostic [M - H](-) ions at nominal m/z 226 and 228 for TNT and picric acid respectively, and the [M-NO2-H](-) ion at m/z 241 for tetryl were generated and revealed the fingerprint pattern. Direct analysis in real-time high-resolution mass spectrometry (DART-HRMS) analysis of fingerprints was found to be useful in enabling rapid detection of diagnostic ions, so that their presence could inform whether subsequent MALDI-MSI experiments should be performed. The approach illustrates how DART-HRMS and MALDI-MSI in tandem can be employed in touch chemistry biometrics for revealing a direct connection between an individual and materials of forensic interest to which they have been exposed, such as explosives.</t>
  </si>
  <si>
    <t>Longo, CM; Musah, RA</t>
  </si>
  <si>
    <t>Longo, Cameron M.; Musah, Rabi A.</t>
  </si>
  <si>
    <t>MALDI-MS; MS-imaging; Explosives; Fingerprints; Biometrics</t>
  </si>
  <si>
    <t>State University of New York (SUNY) System; University at Albany, SUNY</t>
  </si>
  <si>
    <t>10.1016/j.forc.2020.100269</t>
  </si>
  <si>
    <t>Mt. Everest-we are going to lose many: a survey of fingerprint examiners' attitudes towards probabilistic reporting</t>
  </si>
  <si>
    <t>Over the past decade, with increasing scientific scrutiny on forensic reporting practices, there have been several efforts to introduce statistical thinking and probabilistic reasoning into forensic practice. These efforts have been met with mixed reactions a common one being scepticism, or downright hostility, towards this objective. For probabilistic reasoning to be adopted in forensic practice, more than statistical knowledge will be necessary. Social scientific knowledge will be critical to effectively understand the sources of concern and barriers to implementation. This study reports the findings of a survey of forensic fingerprint examiners about reporting practices across the discipline and practitioners' attitudes and characterizations of probabilistic reporting. Overall, despite its adoption by a small number of practitioners, community-wide adoption of probabilistic reporting in the friction ridge discipline faces challenges. We found that almost no respondents currently report probabilistically. Perhaps more surprisingly, most respondents who claimed to report probabilistically, in fact, do not. Furthermore, we found that two-thirds of respondents perceive probabilistic reporting as 'inappropriate' their most common concern being that defence attorneys would take advantage of uncertainty or that probabilistic reports would mislead, or be misunderstood by, other criminal justice system actors. If probabilistic reporting is to be adopted, much work is still needed to better educate practitioners on the importance and utility of probabilistic reasoning in order to facilitate a path towards improved reporting practices.</t>
  </si>
  <si>
    <t>Swofford, H; Cole, S; King,</t>
  </si>
  <si>
    <t>Swofford, H.; Cole, S.; King, V</t>
  </si>
  <si>
    <t>reporting; testimony; fingerprint; categoric; probability; attitudes</t>
  </si>
  <si>
    <t>University of Lausanne; University of California System; University of California Irvine</t>
  </si>
  <si>
    <t>10.1093/lpr/mgab003</t>
  </si>
  <si>
    <t>Multimodal Recognition System Based on High-Resolution Palmprints</t>
  </si>
  <si>
    <t>High-resolution palmprint recognition is a challenging problem due to deficiencies in images, such as poor quality, skin distortion, and unallocated images. Considering the importance of high-resolution palmprints in forensic applications, this study proposes a novel multimodal palmprint scheme that combines the left and right palmprints using feature-level fusion by exploiting the similarity between the left and right palmprints using high-resolution images. The proposed system accepts as input palmprints that were captured at 500 ppi, which is the standard in forensic applications. The system is implemented by employing a statistical gray-level co-occurrence matrix (GLCM) as the texture feature extraction algorithm. Then, the features are ranked based on their probability distribution functions (PDFs) to select the most significant features. Finally, an enhanced probabilistic neural network (PNN) is used to estimate the recognition system. The benchmark THUPALMLAB database is used to conduct experiments, the results of which demonstrate that the proposed method can yield satisfactory results.</t>
  </si>
  <si>
    <t>Hussein, IS; Bin Sahibuddin, S; Nordin, MDJ; Sjarif, NNBA</t>
  </si>
  <si>
    <t>Hussein, Inass Shahadha; Bin Sahibuddin, Shamsul; Nordin, M. D. Jan; Sjarif, Nilam Nur Binti Amir</t>
  </si>
  <si>
    <t>Feature extraction; Databases; Fingerprint recognition; Palmprint recognition; Logistics; Forensics; GLCM; high-resolution palmprint; multimodal; PNN; ranking features</t>
  </si>
  <si>
    <t>Universiti Teknologi Malaysia; Middle Technical University; Universiti Kebangsaan Malaysia</t>
  </si>
  <si>
    <t>10.1109/ACCESS.2020.2982048</t>
  </si>
  <si>
    <t>Novel organic-inorganic hybrid powder SrGa12O19:Mn2+-ethyl cellulose for efficient latent fingerprint recognition via time-gated fluorescence</t>
  </si>
  <si>
    <t>Latent fingerprints (LFPs) are important evidence in crime scenes and forensic investigations, but they are invisible to the naked eye. In this work, a novel fluorescent probe was developed by integrating a narrow-band-emitting green afterglow phosphor, SrGa12O19:Mn2+ (SGO:Mn), and ethyl cellulose (EC) for the efficient visualization of LFPs. The hydrophobic interactions between the powder and lipid-rich LFPs made the ridge structures more defined and easily identifiable. The background fluorescence of the substrates was completely avoided because of the time-gated fluorescence of the afterglow phosphor. All the three levels of LFP degrees were clearly imaged due to the high sensitivity. Moreover, the SGO:Mn-EC powder was highly stable in neutral, acidic, and alkaline environments. In addition, 60 day-aged LFPs were successfully visualized by the powder. All performances showed that this strategy for LFP recognition has merits such as low cost, non-destructive nature, reliability, superior universality, and legible details. Together, these results show the great application prospects of this powder in forensic identification and criminal investigation.</t>
  </si>
  <si>
    <t>Lai, JA; Long, ZW; Qiu, JB; Zhou, DC; Wang, Q; Yang, Y; Hu, SH; Wang, Z; Zhang, K</t>
  </si>
  <si>
    <t>Lai, Jun'an; Long, Zhangwen; Qiu, Jianbei; Zhou, Dacheng; Wang, Qi; Yang, Yong; Hu, Songhan; Wang, Zhe; Zhang, Ke</t>
  </si>
  <si>
    <t>Kunming University of Science &amp; Technology</t>
  </si>
  <si>
    <t>10.1039/d0ra00138d</t>
  </si>
  <si>
    <t>Occurrence and associative value of non -identifiable fingermarks</t>
  </si>
  <si>
    <t>Fingermarks that have insufficient characteristics for identification often have discernible characteristics that could form the basis for lesser degrees of correspondence or probability of occurrence within a population. Currently, those latent prints that experts judge to be insufficient for identification are not used as associative evidence. How often do such prints occur and what is their potential value for association? The answers are important. We could be routinely setting aside a very important source of associative evidence, with high potential impact, in many cases; or such prints might be of very low utility, adding very little, or only very rarely contributing to cases in a meaningful way. The first step is to better understand the occurrence and range of associative value of these fingermarks. The project goal was to explore and test a theory that in large numbers of cases fingermarks of no value for identification purposes occur and are readily available, though not used, and yet have associative value that could provide useful information. Latent fingermarks were collected from nine state and local jurisdictions. Fingermarks included were those (1) collected in the course of investigations using existing jurisdictional procedures, (2) originally assessed by the laboratory as of no value for identification (NVID), (3) re-assessed by expert review as NVID, but with least three clear and reliable minutiae in relationship to one another, and (4) determined to show at least three auto-encoded minutiae. An expected associative value (ESLR) for each mark was measured, without reference to a putative source, based on modeling within-variability and between-variability of AFIS scores. This method incorporated (1) latest generation feature extraction, (2) a (minutiae-only) matcher, (3) a validated distortion model, and (4) NIST SD27 database calibration. Observed associative value distributions were determined for violent crimes, property crimes, and for existing objective measurements of latent print quality. 750 Non Identifiable Fingermarks (NIFMs) showed values of Log(10) ESLR ranging from 1.05-10.88, with a mean value of 5.56 (s.d. 2.29), corresponding to an ESLR of approximately 380,000. It is clear that there are large numbers of cases where NIFMs occur that have high potential associative value as indicated by the ESLR. These NIFMs are readily available, but not used, yet have associative value that could provide useful information. These findings lead to the follow-on questions, ?How useful would NIFM evidence be in actual practice? and, What developments or improvements are needed to maximize this contribution? (C) 2020 Elsevier B.V. All rights reserved.</t>
  </si>
  <si>
    <t>Stoney, DA; De Donno, M; Champod, C; Wertheim, PA; Stoney, PL</t>
  </si>
  <si>
    <t>Stoney, David A.; De Donno, Marco; Champod, Christophe; Wertheim, Pat A.; Stoney, Paul L.</t>
  </si>
  <si>
    <t>Fingerprints; Non-identifiable fingermarks; AFIS; Score-based likelihood ratio</t>
  </si>
  <si>
    <t>10.1016/j.forsciint.2020.110219</t>
  </si>
  <si>
    <t>One-Step Synthesis of Solid-State Photoluminescent Carbon Nanodots from Grains for Latent Fingerprint Detection</t>
  </si>
  <si>
    <t>Employing grains (wheat, corn, sorghum and rice) as precursors, a series of carbon nanodots (CDs) have been prepared via one-step hydrothermal treatment. All the CDs have narrow size distribution, roughly spherical shape and similar optical properties. The size depends on the precursors, which varies from 2 to 25 nm. The CDs without further treatment can overcome aggregation-induced quenching effect, and emit stable bright blue luminescence under UV light irradiation in both colloidal and solid states. Additionally, the mechanism for the solid-state fluorescence of CDs was also explored. Moreover, the feasibility of CDs as fluorescent labels for latent fingerprint detection was investigated and the results demonstrate well-defined papillary ridges with higher sensitivity and wider applicability. The work provides a simple, low-cost, and promising alternative for latent fingerprint detection in forensic science.</t>
  </si>
  <si>
    <t>Wang, YP; Ju, W; Chen, JJ; Liu, ZY; Wang, JS</t>
  </si>
  <si>
    <t>Wang, Yaping; Ju, Wei; Chen, Jianjun; Liu, Ziying; Wang, Jianshe</t>
  </si>
  <si>
    <t>aggregation-induced quenching; latent fingerprint detection; luminescence; carbon; nanodots sensors</t>
  </si>
  <si>
    <t>Zhengzhou University; Zhengzhou Normal University</t>
  </si>
  <si>
    <t>10.1002/slct.202000712</t>
  </si>
  <si>
    <t>Palmprint Recognition in Uncontrolled and Uncooperative Environment</t>
  </si>
  <si>
    <t>Online palmprint recognition and latent palmprint identification are two branches of palmprint studies. The former uses middle-resolution images collected by a digital camera in a well-controlled or contact-based environment with user cooperation for commercial applications and the latter uses high-resolution latent palmprints collected in crime scenes for forensic investigation. However, these two branches do not cover some palmprint images which have the potential for forensic investigation. Due to the prevalence of smartphone and consumer camera, more evidence is in the form of digital images taken in uncontrolled and uncooperative environment, e.g., child pornographic images and terrorist images, where the criminals commonly hide or cover their face. However, their palms can be observable. To study palmprint identification on images collected in uncontrolled and uncooperative environment, a new palmprint database is established and an end-to-end deep learning algorithm is proposed. The new database named NTU Palmprints from the Internet (NTU-PI-v1) contains 7881 images from 2035 palms collected from the Internet. The proposed algorithm consists of an alignment network and a feature extraction network and is end-to-end trainable. The proposed algorithm is compared with the state-of-the-art online palmprint recognition methods and evaluated on three public contactless palmprint databases, IITD, CASIA, and PolyU and two new databases, NTU-PI-v1 and NTU contactless palmprint database. The experimental results showed that the proposed algorithm outperforms the existing palmprint recognition methods.</t>
  </si>
  <si>
    <t>Matkowski, WM; Chai, TT; Kong, AWK</t>
  </si>
  <si>
    <t>Matkowski, Wojciech Michal; Chai, Tingting; Kong, Adams Wai Kin</t>
  </si>
  <si>
    <t>Palmprint recognition; Databases; Feature extraction; Deep learning; Forensics; Face; Biometrics; criminal and victim identification; forensics; palmprint recognition</t>
  </si>
  <si>
    <t>Nanyang Technological University; Beijing Jiaotong University</t>
  </si>
  <si>
    <t>10.1109/TIFS.2019.2945183</t>
  </si>
  <si>
    <t>Photometric features and intense blue light emanation of Nd3+ doped SrTiO3 based nanophosphor for multi-functional applications</t>
  </si>
  <si>
    <t>Herein, a series of SrTiO3:Nd3+ (1-11 mol %) nanophosphors has been prepared via a conventional hydrothermal route. Their anti-counterfeiting and latent fingerprint visualization applications are reported, which show important level-III features and unclonable tags. The cubic structure was confirmed by powdered X-ray diffraction studies with space group Pm-3m (No-221). The photoluminescence (PL) characterization results evinced that the nanophosphor emits intense blue light. The optimized nanophosphors were used to visualize latent fingerprints through recognizing level I-III ridges by a reduced background hindrance and can be utilized for visualizing latent fingerprints on difficult substrate surfaces with superior sensitivity, high contrast and selectivity. Further, a furthermost possible stochastic process to make unclonable anti-counterfeiting tags using optimized nanophosphor was designed to reduce counterfeit products. Therefore, it is believed that this optimized nanophosphor for visualization of latent fingerprints as well as unclonable anti-counterfeiting tags will find widespread use in forensic investigations and product safety applications. (C) 2020 The Authors. Publishing services by Elsevier B.V. on behalf of Vietnam National University, Hanoi.</t>
  </si>
  <si>
    <t>Sandhyarani, A; Kokila, MK; Darshan, GP; Sharma, SC; Kavyashree, D; Premkumar, HB; Nagabhushana, H</t>
  </si>
  <si>
    <t>Sandhyarani, A.; Kokila, M. K.; Darshan, G. P.; Sharma, S. C.; Kavyashree, D.; Premkumar, H. B.; Nagabhushana, H.</t>
  </si>
  <si>
    <t>Hydrothermal synthesis; Photoluminescence; Pyramidal architectures; Latent fingerprints; Anti-counterfeiting tags</t>
  </si>
  <si>
    <t>Bangalore University; National Assessment &amp; Accreditation Council (NAAC); Jain University; M. S. Ramaiah University of Applied Sciences; Tumkur University</t>
  </si>
  <si>
    <t>10.1016/j.jsamd.2020.08.003</t>
  </si>
  <si>
    <t>Preliminary analysis of latent fingerprints recovered from underneath bloodstains using matrix-assisted laser desorption/ionization fourier-transform ion cyclotron resonance mass spectrometry imaging (MALDI FT-ICR MSI)</t>
  </si>
  <si>
    <t>Fingerprints and bloodstained evidence contain information critical to a forensic investigation as they both offer the potential for individual identification through comparison of friction ridge details or DNA profiling, respectively. Despite the strong evidentiary value of both types of exhibits, no method currently exists for the collection of fingerprints deposited underneath bloodstains without destruction of the fingerprint. This study evaluates a novel fingerprint recovery method using high-resolution mass spectrometry profiling and imaging. Latent fingerprints were recovered from underneath bloodstains by gently washing the bloodied surfaces with a dilute solution of anticoagulant, and Matrix-Assisted Laser Desorption/Ionization Fourier-Transform Ion Cyclotron Resonance Mass Spectrometry (MALDI FT-ICR MS) was then used to compare the compositional variation of latent and chemically washed fingerprints. In profiling mode, 55% of residues detected in latent fingerprints were preserved after chemical washing, with greater detection frequency of sebaceous secretions. Conversely, mass spectrometry imaging analysis showed better representation of eccrine residues, where compounds such as phenol were found to increase in intensity by approximately 20% after chemical washing. Traditional fingerprint development powders were also used on recovered fingerprints to demonstrate the compatibility of the method with current forensic practice. The results of this study indicate the success of the fingerprint recovery method, highlighting its potential for use in future forensic casework to increase the evidentiary value of seized bloodied objects.</t>
  </si>
  <si>
    <t>Yeh, K; Burr, WS; Stock, NL; Stotesbury, T</t>
  </si>
  <si>
    <t>Yeh, Kristen; Burr, Wesley S.; Stock, Naomi L.; Stotesbury, Theresa</t>
  </si>
  <si>
    <t>Forensic chemistry; Bloodstained evidence; Fingerprint recovery; High-resolution mass spectrometry; Spectral processing; Chemical enhancement</t>
  </si>
  <si>
    <t>Trent University; Trent University; Trent University; Ontario Tech University</t>
  </si>
  <si>
    <t>10.1016/j.forc.2020.100274</t>
  </si>
  <si>
    <t>Robust palmprint identification using efficient enhancement and two-stage matching technique</t>
  </si>
  <si>
    <t>Palmprint-based human authentication has shown great potential for civil, forensic, and corporate security applications in recent years. Palmprint recognition systems suffer because of large palmprint sizes and the presence of a large number of creases and erroneous minutiae that make the enhancement and matching phases a challenge. In this study, a novel approach is presented based on efficient enhancement and a two-stage matching technique that demonstrates highly accurate identification results. The enhancement approach extracts minutia features from high-quality regions based on local ridge characteristics. The selected minutiae are then matched using a two-stage local and global minutiae neighbour-based matching technique. To demonstrate the performance of the proposed technique, comparisons with open-source algorithms are made based on equal error rate and detection error trade-off graph. The results confirm the efficacy of proposed palmprint enhancement and identification technique.</t>
  </si>
  <si>
    <t>Ghafoor, M; Tariq, SA; Taj, IA; Jafri, NM; Zia, T</t>
  </si>
  <si>
    <t>Ghafoor, Mubeen; Tariq, Syed Ali; Taj, Imtiaz A.; Jafri, Noman M.; Zia, Tehseen</t>
  </si>
  <si>
    <t>IET IMAGE PROCESSING</t>
  </si>
  <si>
    <t>image matching; feature extraction; palmprint recognition; fingerprint identification; image enhancement; graph theory; robust palmprint identification; efficient enhancement; two-stage matching technique; palmprint-based human authentication; civil security applications; forensic security applications; corporate security applications; palmprint recognition systems; palmprint sizes; matching phases; enhancement approach; minutia features; high-quality regions; local ridge characteristics; global minutiae neighbour; identification technique; palmprint enhancement; global minutiae neighbour-based matching technique; two-stage local minutiae neighbour-based matching technique; open-source algorithms; equal error rate; detection error trade-off graph</t>
  </si>
  <si>
    <t>COMSATS University Islamabad (CUI); Capital University of Science &amp; Technology; University of West England</t>
  </si>
  <si>
    <t>10.1049/iet-ipr.2018.5736</t>
  </si>
  <si>
    <t>Computer Science; Engineering; Imaging Science &amp; Photographic Technology</t>
  </si>
  <si>
    <t>Role of Nanomaterials for Forensic Investigation and Latent Fingerprinting-A Review</t>
  </si>
  <si>
    <t>The imminent nanotechnology and progressive instrumentations together have vast applications in the field of forensic science. Few prominent examples are gold nanoparticles for improvising the efficiency of polymerase chain reaction and atomic force microscopy for examining ink and bloodstains. Characteristics like distinct ridge details of fingerprints could be obtained by applying different nanoparticles such as silver, zinc oxide, silicon dioxide, aluminum oxide, gold (with silver physical developer), europium, fluorescent carbon, and amphiphilic silica on a range of object surfaces, and among all, gold is most commonly used. Fingerprint is considered noteworthy evidence in any crime scene, and nano-based techniques hold immense future potential in fingerprint investigations. Therefore, this paper focuses on the applications of nanoparticles in developing and detecting the latent fingerprints.</t>
  </si>
  <si>
    <t>Prasad, V; Lukose, S; Agarwal, P; Prasad, L</t>
  </si>
  <si>
    <t>Prasad, Vandana; Lukose, Sally; Agarwal, Prashant; Prasad, Lalit</t>
  </si>
  <si>
    <t>forensic science; forensic investigation; latent fingerprint; nano-techniques; nano-forensics; nano-fingerprinting</t>
  </si>
  <si>
    <t>Galgotias University; Galgotias University</t>
  </si>
  <si>
    <t>10.1111/1556-4029.14172</t>
  </si>
  <si>
    <t>Segmentation Techniques through Machine Based Learning for Latent Fingerprint Indexing and Identification</t>
  </si>
  <si>
    <t>Latent fingerprints have become most important evidence in law enforcement department and forensic agencies worldwide. It is also very important evidence in forensic applications to identify criminals as it is mostly encountered in crime scenes. Segmentation is one of the solutions to extract quality features. Fingerprint indexing reduces the search space without compromising accuracy. In this paper, minutiae based rotational and translational features and a global matching approach in combination with local matching is used in order to boost the indexing efficiency. Also, a machine learning (ML) based segmentation model is designed as a binary classification model to classify local blocks into foreground and background. Average indexed time as well as accuracy for full as well as partial fingerprints is tabulated by varying the template sminutiae.</t>
  </si>
  <si>
    <t>Singh, HP; Dimri, P; Tiwari, S; Saraswat, M</t>
  </si>
  <si>
    <t>Singh, Harivans Pratap; Dimri, Priti; Tiwari, Shailesh; Saraswat, Manish</t>
  </si>
  <si>
    <t>JOURNAL OF SCIENTIFIC &amp; INDUSTRIAL RESEARCH</t>
  </si>
  <si>
    <t>Average Indexed Time; Global Structure Matching; Gradient; Machine Learning; Translational Features</t>
  </si>
  <si>
    <t>Dr. A.P.J. Abdul Kalam Technical University (AKTU); Dr. A.P.J. Abdul Kalam Technical University (AKTU)</t>
  </si>
  <si>
    <t>Simultaneous imaging of latent fingerprint and quantification of nicotine residue by NaYF4:Yb/Tm upconversion nanoparticles</t>
  </si>
  <si>
    <t>Numerous investigations have been devoted to visualizing latent fingerprints (LFPs) for personal identification in forensic investigation and age estimation. While simultaneous detection of chemicals in fingerprint residues has yet to be explored. Herein, fluorescent NaYF4:Yb/Tm up-conversion nanoparticles (UCNPs), which can emit blue fluorescence upon 980 nm near-infrared irradiation, have been employed in the imaging of LFPs with high contrast and high sensitivity. The furrows and ridges which provide detailed information of LFP have been displayed clearly by Tm-doped UCNPs. Meanwhile, the quantitation of nicotine residue in LFPs has been achieved based on the blue fluorescence absorbed by I-2-nicotine complex, and the data was analyzed by MATLAB with modified OPTA algorithm. It was proved that the established strategy was specific, sensitive, reliable and practical toward nicotine residue in LFPs with a detection limit of 0.05 mu g.</t>
  </si>
  <si>
    <t>Zhao, ZX; Shen, JW; Wang, M</t>
  </si>
  <si>
    <t>Zhao, Zixiao; Shen, Jiawei; Wang, Min</t>
  </si>
  <si>
    <t>NANOTECHNOLOGY</t>
  </si>
  <si>
    <t>UCNPs; LFP imaging; nicotine detection; NIR irradiation; iodine</t>
  </si>
  <si>
    <t>Zhejiang University</t>
  </si>
  <si>
    <t>10.1088/1361-6528/ab647c</t>
  </si>
  <si>
    <t>The Biomolecular Corona in 2D and Reverse: Patterning Metal-Phenolic Networks on Proteins, Lipids, Nucleic Acids, Polysaccharides, and Fingerprints</t>
  </si>
  <si>
    <t>The adsorption of biomolecules onto nanomaterials can alter the performance of the nanomaterials in vitro and in vivo. Recent studies have primarily focused on the protein corona, formed upon adsorption of proteins onto nanoparticles in biological fluids, which can change the biological fate of the nanoparticles. Conversely, interactions between nanomaterials and other classes of biomolecules namely, lipids, nucleic acids, and polysaccharides have received less attention despite their important roles in biology. A possible reason is the challenge associated with investigating biomolecule interactions with nanomaterials using current technologies. Herein, a protocol is developed for studying bio-nano interactions by depositing four classes of biomolecules (proteins, lipids, nucleic acids, and polysaccharides) and complex biological media (blood) onto planar substrates, followed by exposure to metal-phenolic network (MPN) complexes. The MPNs preferentially interact with the biomolecule over the inorganic substrate (glass), highlighting that patterned biomolecules can be used to engineer patterned MPNs. Subsequent formation of silver nanoparticles on the MPN films maintains the patterns and endows the films with unique reflectance and fluorescence properties, enabling visualization of latent fingerprints (i.e., invisible residual biomolecule patterns). This study demonstrates the potential complexity of the biomolecule corona as all classes of biomolecules can adsorb onto MPN-based nanomaterials.</t>
  </si>
  <si>
    <t>Yun, G; Richardson, JJ; Capelli, M; Hu, YJ; Besford, QA; Weiss, ACG; Lee, H; Choi, IS; Gibson, BC; Reineck, P; Caruso, F</t>
  </si>
  <si>
    <t>Yun, Gyeongwon; Richardson, Joseph J.; Capelli, Marco; Hu, Yingjie; Besford, Quinn A.; Weiss, Alessia C. G.; Lee, Hojae; Choi, Insung S.; Gibson, Brant C.; Reineck, Philipp; Caruso, Frank</t>
  </si>
  <si>
    <t>ADVANCED FUNCTIONAL MATERIALS</t>
  </si>
  <si>
    <t>forensics; metal-organics; protein corona; sensing; thin films</t>
  </si>
  <si>
    <t>University of Melbourne; University of Melbourne; ARC Centre of Excellence for Nanoscale BioPhotonics; Royal Melbourne Institute of Technology (RMIT); Royal Melbourne Institute of Technology (RMIT); Korea Advanced Institute of Science &amp; Technology (KAIST)</t>
  </si>
  <si>
    <t>10.1002/adfm.201905805</t>
  </si>
  <si>
    <t>The Quantification of the Contrast for Latent Fingerprint Development Based on Fluorescent Spectrometry</t>
  </si>
  <si>
    <t>Latent fingerprint development is considered as one of the most important technologies in forensic sciences. After fingerprint development, researchers usually evaluate the effect of fingerprint development according to whether the outline is complete, whether the ridges are clear and coherent, whether the detail features are obvious, and whether the background interference is serious, etc. . However, all above descriptions for evaluation are subjective, which are lack of objectivity, accuracy and scientificity. In order to quantitatively evaluate the effect of fingerprint development objectively, comprehensively and accurately, the contrast of fingerprint development was systematically studied by spectral analysis, and then the accurate quantitative evaluation was achieved. Firstly, we proposed the concept of contrast as the contrast between the fingerprint (signal) and the background (noise) , for fingerprint development based on fluorescent methods. The contrast were depended on differences of fluorescent intensity (Intensity Index, I) and fluorescent color (Chroma Index, C) between the friction ridges and the background. Secondly, the substrates, fingerprint developing powders as well as fingerprints developed after fluorescent powder were characterized by spectral instrument and chromaticity software. The calculation method of the fingerprint development contrast, which was defined as the common logarithmic value of I and multiply by C, was finally established. Then, combined with the vision effects and the spectral analysis results, the accuracy of calculated fingerprint development contrast was verified. The results showed that our method had been successfully used in evaluating the contrast of fingerprint development based on fluorescent spectral analysis methods. Finally, combined with spectral analysis technology, the influence factors of the fingerprint development contrast, including the differences of fluorescent intensity, fluorescent color and luminescent mechanisms between the fingerprint development powders, were analyzed in detail. The experimental results showed that the quantitative method of fingerprint development contrast based on spectral analysis could quantitatively evaluate the effect of fingerprint development objectively, scientifically and comprehensively. Moreover, according to Intensity Index and Chroma Index, we summarized the approaches to promote the contrast of fingerprint development, providing beneficial references for the selection of fingerprint development methods in practice applications.</t>
  </si>
  <si>
    <t>Shen, DP; Li, M; Yuan, CJ; Yu, HF; Wang, M</t>
  </si>
  <si>
    <t>Shen Dun-pu; Li Ming; Yuan Chuan-jun; Yu Hai-feng; Wang Meng</t>
  </si>
  <si>
    <t>Fingerprint development; Contrast; Intensity index; Chroma index; Fluorescence; Quantification</t>
  </si>
  <si>
    <t>Ministry of Public Security (China)</t>
  </si>
  <si>
    <t>10.3964/j.issn.1000-0593(2020)01-0091-07</t>
  </si>
  <si>
    <t>Two-dimensional metric comparisons between dynamic bare footprints and insole foot impressions-forensic implications</t>
  </si>
  <si>
    <t>Footwear may be found at crime scenes as physical evidence. Such footwear often has impression features of the wearer's foot on the insole of the shoe. Scientific research and literature have established that footprints are distinct. This study compares two-dimensional measurements on bare footprints to foot impressions on insoles to determine if significant differences or similarities exist. Dynamic footprints were collected from 51 donors using the Identicator(R) Inkless Shoe Print Model LE 25P system. Seven foot length and width measurements were taken based on the Reel linear measurement method. Footprint measurements between bare footprints and foot impressions on the insoles were compared. Only two differences (p &gt; 0.05) were observed between the various bare footprint and insole foot impression measurements on the right and left side for most of the measurements, CALC (p &lt; 0.001) and A1 (p = 0.04). Bare footprint and insole A5 measurements on the left side were also significantly different (p = 0.015). The results of the study have implications in the forensic analysis of foot impression evidence on insoles in footwear in assisting with identifying the wearer of said footwear. Situations may arise in the forensic context when comparing the foot impression on the insole of footwear to a suspects bare footprint or a footprint from post-mortem remains. This study contributes to the scant literature available on the topic and to understanding the similarities and differences observed in the various linear measurements that may be utilized in the comparison process of footprint impressions on shoe insoles to bare footprints.</t>
  </si>
  <si>
    <t>Nirenberg, MS; Ansert, E; Krishan, K; Kanchan, T</t>
  </si>
  <si>
    <t>Nirenberg, Michael S.; Ansert, Elizabeth; Krishan, Kewal; Kanchan, Tanuj</t>
  </si>
  <si>
    <t>Forensic podiatry; Footprints; Bare footprints; Insole footprint impressions; Crime scene; Criminal investigation</t>
  </si>
  <si>
    <t>10.1016/j.scijus.2019.12.001</t>
  </si>
  <si>
    <t>Vacuum metal deposition enhancement of friction ridge detail on ballistic materials</t>
  </si>
  <si>
    <t>The efficacy of Gold/Zinc and Silver/Zinc vacuum metal deposition (VMD) protocols were assessed as stand-alone methods of fingermark enhancement on ballistic brass materials. The results demonstrate the effectiveness of VMD enhancement on a large pool of donors (n = 20), with potentially identifiable marks recovered for the majority of donors, including samples aged up to two months. Of the 20 donors a subset of six donors were selected to assess the capability of VMD enhancement on brass fired cartridge cases, from which some friction ridge detail (FRD) was recovered. Lastly, an attempt to understand which fingermark components are facilitators of VMD enhancement was made. Fingermark residue was extracted from brass tiles and fired cartridge cases before analysing chromatographically (GC-MS). Although some key components were indicated, further evaluation of all fingermark components is needed to draw firm conclusions as to the role each plays in VMD enhancement. (C) 2020 Elsevier B.V. All rights reserved.yyy</t>
  </si>
  <si>
    <t>Pollitt, JN; Christofidis, G; Morrissey, J; Birkett, JW</t>
  </si>
  <si>
    <t>Pollitt, Jessica N.; Christofidis, George; Morrissey, Joanne; Birkett, Jason W.</t>
  </si>
  <si>
    <t>Forensic science; Vacuum metal deposition; Friction Ridge detail; Ballistics; Fired cartridge cases; Fingermarks</t>
  </si>
  <si>
    <t>Liverpool John Moores University; Anglia Ruskin University</t>
  </si>
  <si>
    <t>10.1016/j.forsciint.2020.110551</t>
  </si>
  <si>
    <t>Visualization of latent fingermarks on thermal paper: A new method based on nitrogen dioxide treatment</t>
  </si>
  <si>
    <t>A new chemical method for visualization of latent fingermarks on thermal paper, based on a treatment with nitrogen dioxide (NO2) gas, is presented in this work. The gas is generated by a reaction between zinc and diluted nitric acid in a closed chamber. This newly proposed method does not require fingermark's fixation reagent after the treatment with NO2 i.e. the visualized fingermark remains permanent for more than one week and without any changes in its quality. The general visualization mechanism is based on providing acidic conditions in order to induce tautomeric transformation of the leuco dye's molecules in the thermal layer, accompanied by a color change of the papillary lines throughout the whole fingermark. The NO2 method provides satisfactory contrast between the visualized fingermarks and the background surface i.e. thermal layer. The visualized fingermarks are qualified with high clarity and continuity of the friction ridges, and clarity of the 2nd level characteristics. The proposed method was evaluated by dactyloscopic comparison of the number of 2nd level characteristics and according to the results it can be exemplified with high identification capacity. The proposed method is simple, safe, cheap, non-destructive, non-time consuming, applicable for visualization of aged fingermarks, and potentially applicable under terrain (field) conditions in real forensic casework.</t>
  </si>
  <si>
    <t>Stojkovikj, S; Oklevski, S; Jasuja, OP; Najdoski, M</t>
  </si>
  <si>
    <t>Stojkovikj, Sasho; Oklevski, Slobodan; Jasuja, Om Prakash; Najdoski, Metodija</t>
  </si>
  <si>
    <t>Thermal paper; Latent fingermarks; Nitrogen dioxide; Forensic chemistry</t>
  </si>
  <si>
    <t>10.1016/j.forc.2019.100196</t>
  </si>
  <si>
    <t>Zinc oxide quantum dots embedded in hydrophobic silica particles for latent fingermarks visualization based on time-gated luminescence measurements</t>
  </si>
  <si>
    <t>In this work we demonstrate a composite material based on silica particles. The particles have been doped with zinc oxide quantum dots which possess long living luminescence. The surface of the particles has been functionalized with phenyl groups using sol-gel process. The new material has been successfully applied for visualization of natural latent fingermarks on several surfaces, in particular, those showing their own luminescence and intensive background staining while using powder dusting, what is of the vital interest of forensic science. The time-gated imaging allows to overcome the background luminescence problem and surface functionalization increases the affinity of the particles to the fingermarks, what improves the selectivity of a new developing agent. The main novelty of the presented approach is the use of composite material that combines two main features-long lifetime luminescence and the ability to preferentially attach to the fingermark, due to hydrophobic interactions. Moreover,the utilization of deposition from the suspension instead of simple powder dusting allows for development of latent fingermarks on the surfaces that are difficult to work with powders (e.g. sticky side of the adhesive tape).</t>
  </si>
  <si>
    <t>Olszowska, I; Lesniewski, A; Kelm, A; Pieta, IS; Siejca, A; Niedziólka-Jönsson, J</t>
  </si>
  <si>
    <t>Olszowska, Izabela; Lesniewski, Adam; Kelm, Anna; Pieta, Izabela S.; Siejca, Antoni; Niedziolka-Jonsson, Joanna</t>
  </si>
  <si>
    <t>METHODS AND APPLICATIONS IN FLUORESCENCE</t>
  </si>
  <si>
    <t>zinc oxide; quantum dots; silica; sol-gel; fingermarks; time-gated</t>
  </si>
  <si>
    <t>Polish Academy of Sciences; Institute of Physical Chemistry of the Polish Academy of Sciences</t>
  </si>
  <si>
    <t>10.1088/2050-6120/ab6f24</t>
  </si>
  <si>
    <t>A hand-based biometric system in visible light for mobile environments</t>
  </si>
  <si>
    <t>The analysis of the shape and geometry of the human hand has long represented an attractive field of research to address the needs of digital image forensics. Over recent years, it has also turned out to be effective in biometrics, where several innovative research lines are pursued. Given the widespread diffusion of mobile and portable devices, the possibility of checking the owner identity and controlling the access to the device by the hand image looks particularly attractive and less intrusive than other biometric traits. This encourages new research to tacklethe present limitations. The proposed work implements the complete architecture of a mobile hand recognition system, which uses the camera of the mobile device for the acquisition of the hand in visible light spectrum. The segmentation of the hand starts from the detection of the convexities and concavities defined by the fingers, and allows extracting 57 different features from the hand shape. The main contributions of the paper develop along two directions. First, dimensionality reduction methods are investigated, in order to identify subsets of features including only the most discriminating and robust ones. Second, different matching strategies are compared. The proposed method is tested over a dataset of hands from 100 subjects. The best obtained Equal Error Rate is 0.52%. Results demonstrate that discarding features that are more prone to distortions allows lighter processing, but also produces better performance than using the full set of features. This confirms the feasibility of such an approach on mobile devices, and further suggests to adopt it even in more traditional settings. (C) 2018 The Authors. Published by Elsevier Inc.</t>
  </si>
  <si>
    <t>Barra, S; De Marsico, M; Nappi, M; Narducci, F; Riccio, D</t>
  </si>
  <si>
    <t>Barra, Silvio; De Marsico, Maria; Nappi, Michele; Narducci, Fabio; Riccio, Daniel</t>
  </si>
  <si>
    <t>Hand geometry; Hand recognition; Mobile devices</t>
  </si>
  <si>
    <t>University of Cagliari; Sapienza University Rome; University of Salerno; University of Naples Federico II</t>
  </si>
  <si>
    <t>10.1016/j.ins.2018.01.010</t>
  </si>
  <si>
    <t>A novel approach for sex determination using palmar tri-radii: A pilot study</t>
  </si>
  <si>
    <t>Palmprints are often encountered on the scene of crime. It can play a key role in sex determination (male or female), which may help in the process of elimination and hence in narrowing down the suspect pool during forensic investigation. In the present study, 300 bilateral palmprints collected from 150 healthy consenting adults (75 males and 75 females) belonging to heterogeneous population of central India were examined. The distance between the palmar tri-radii (deltas) 'a', 'b', 'c', 'd' to the axial tri-radius 't' were studied individually as well as combined. Applying t-test, the results were found to be statistically significant (p &lt; 0.05). Probability densities for men and women derived from the frequency distribution were used to calculate the likelihood ratio and posterior probabilities of sex designation for the given combined abcd-t distance for subjects using Baye's theorem. For left as well as right palmprint, a combined distance of &lt;= 30 cm will have a higher probability of belonging to a female donor (p = 0.99) while, a combined distance of &gt;= 32.5 cm will be more indicative of the print belonging to a male donor (p = 0.99).</t>
  </si>
  <si>
    <t>Badiye, A; Kapoor, N; Mishra, SD</t>
  </si>
  <si>
    <t>Badiye, Ashish; Kapoor, Neeti; Mishra, Swati Dubey</t>
  </si>
  <si>
    <t>Palmprint; Delta; Handprint; Forensic; abcd-t; Tri-radii</t>
  </si>
  <si>
    <t>10.1016/j.jflm.2019.04.005</t>
  </si>
  <si>
    <t>A survey on minutiae-based palmprint feature representations, and a full analysis of palmprint feature representation role in latent identification performance</t>
  </si>
  <si>
    <t>Latent palmprint identification is a crucial element for both law enforcement and integrated automated fingerprint identification systems because approximately 30% of the imprints found in a crime scene originate from a human's palms. To find the person whom the palmprint belongs to, forensic experts use systems that automatically compare the imprints found, called latent, against thousands of potential palmprints. Identification systems rely on features obtained from the palmprint, and different feature representations to include discriminative information. However, there is no consensus as to which representation allows for a better matching between latent palmprints, and those with a known identity. Furthermore, evaluating the identification performance when matching palmprints obtained when using different representations has not been done fairly. The current manner of evaluating palmprint identification methods uses different datasets, performance measures, and does not allow to discern the contributions of the feature representation and the methods for matching the palmprints. In this study, we have reviewed those features used for latent palmprint identification, and also we propose an evaluation methodology that allows for a fair comparison of minutiae-based features. Using our methodology, we evaluated each representation performing more than 5 billion comparisons. Our experiments are done using a dataset that includes information about the matching minutiae according to an expert. We aim with our results to provide a baseline for new research in latent palmprint identification feature representations, allowing for a fair comparison of newly developed representations in the future, which would enhance the whole latent palmprint identification methods. For this purpose, we also publicly provide our dataset, methodology implementation, and the feature representations implementation tested in our experiments. (C) 2019 The Authors. Published by Elsevier Ltd.</t>
  </si>
  <si>
    <t>Rodríguez-Ruiz, J; Medina-Pérez, MA; Monroy, R; Loyola-González, O</t>
  </si>
  <si>
    <t>Rodriguez-Ruiz, Jorge; Angel Medina-Perez, Miguel; Monroy, Raul; Loyola-Gonzalez, Octavio</t>
  </si>
  <si>
    <t>Tecnologico de Monterrey; Tecnologico de Monterrey; Tecnologico de Monterrey</t>
  </si>
  <si>
    <t>10.1016/j.eswa.2019.04.018</t>
  </si>
  <si>
    <t>A track in the Tanana: Forensic analysis of a Late Holocene footprint from central Alaska</t>
  </si>
  <si>
    <t>An ancient feature resembling a shod human footprint was recently discovered adjacent to a buried prehistoric housepit dating to similar to 1840 cal yr BP at the Swan Point site in central Alaska. Recovery of footprints in this context is rare, prompting us to question if the impression was indeed the result of human activity. We tested if the feature's morphometrics fell within the mean biometrics of a shod human footprint using photogrammetric modeling techniques and classic landmark analyses. The feature was extensively photographed throughout the excavation, and the photos were used to produce three-dimensional photogrammetric digital models from which to obtain landmark biometrics. The results suggest that the feature falls within the expected mean parameters of a prehistoric human footprint. We characterized the footprint as belonging to a healthy, non-obese 9-12-year-old child. The presence of a child and well-constructed house in associated context suggests a healthy prehistoric family. The footprint represents the first of its kind from the subarctic, and the first described from Alaska.</t>
  </si>
  <si>
    <t>Smith, GM; Parsons, T; Harrod, RP; Holmes, CE; Reuther, JD; Potter, B</t>
  </si>
  <si>
    <t>Smith, Gerad M.; Parsons, Ted; Harrod, Ryan P.; Holmes, Charles E.; Reuther, Joshua D.; Potter, Ben A.</t>
  </si>
  <si>
    <t>JOURNAL OF ARCHAEOLOGICAL SCIENCE-REPORTS</t>
  </si>
  <si>
    <t>Alaskan archaeology; Subarctic; Footprint analysis; Photogrammetry; Photo modeling; Site structure; Group demography; Tanana Valley; Northern Archaic tradition; Holocene</t>
  </si>
  <si>
    <t>University of Alaska System; University of Alaska Fairbanks; University of Alaska System; University of Alaska Anchorage; University of Alaska System; University of Alaska Fairbanks</t>
  </si>
  <si>
    <t>10.1016/j.jasrep.2019.03.016</t>
  </si>
  <si>
    <t>Archaeology</t>
  </si>
  <si>
    <t>Application of 3D Imaging Technology to Latent Fingermark Aging Studies</t>
  </si>
  <si>
    <t>In most latent fingermark aging studies, two-dimensional (2D) features are obtained from photo images, scans, or inked impressions. However, some relevant information is possibly being missed because fingermarks are three-dimensional (3D) objects that age in all three dimensions. A feature that has not been carefully examined is how the height of ridges changes over time. In this report, a 3D imaging technology-called optical profilometry-is introduced as a tool for the visual examination of the aging process. Optical profilometry is a nondestructive technology that allows the visualization and data acquisition of unprocessed latent fingermarks. Detailed ridge images and spatiotemporal data were successively obtained on the x-, y- and z-axis, delivering 3D topographical information. OP was able to detect the loss of ridge heights over time. The feasibility of employing this technology to collect data on the aging process of ridges has been proven.</t>
  </si>
  <si>
    <t>De Alcaraz-Fossoul, J; Mancenido, M; Soignard, E; Silverman, N</t>
  </si>
  <si>
    <t>De Alcaraz-Fossoul, Josep; Mancenido, Michelle; Soignard, Emmanuel; Silverman, Nathaniel</t>
  </si>
  <si>
    <t>forensic science; optical profilometer; 3D imaging; morphometry; titanium dioxide; degradation</t>
  </si>
  <si>
    <t>University New Haven; Arizona State University; Arizona State University; Arizona State University-Tempe</t>
  </si>
  <si>
    <t>10.1111/1556-4029.13891</t>
  </si>
  <si>
    <t>Application of hyperspectral imaging and mass spectrometry imaging technique to fingerprint visualization and trace analysis</t>
  </si>
  <si>
    <t>Developing on advanced light sources, especially those applied in the areas of spectral imaging and mass spectrometry imaging, has made the trace analysis feasible and more reliable. These techniques show great potentials in various fields including forensic science, environment, food, pharmaceuticals, archaeology, etc. In many cases of trace analysis, it is expected to obtain both the spatial distributions and chemical compositions of the target objects. Through the combination of imaging technology with optical spectroscopy and mass spectrometry, it is possible to detect the trace chemicals on the surface of various materials as well as their spatial distributions, thus improving the accuracy of detection and the range of application. Moreover, trace analysis based on such methods can reduce or even avoid the use of special chemical reagents, and is compatible with the traditional chemical detection methods. In the paper, we focus on fingerprint visualization and analysis, as a typical trace analysis issue, to discuss the recent progress of the applicable chemical imaging technologies based on the advanced light sources. The effect of latent fingerprint development depends on not only features of fingerprint carrying object, but also the characteristics of fingerprint residues. In this paper, we provide an overview of two technical approaches: specific component targeted chemical imaging and nondirective chemical imaging. We describe the major technologies involved in this field, including visible-near infrared chemical imaging, mid-infrared chemical imaging, Raman imaging, and mass spectrometry imaging.</t>
  </si>
  <si>
    <t>Xu, JY; Fang, SB; Zhou, J</t>
  </si>
  <si>
    <t>Xu Jing-Yang; Fang Shao-Bo; Zhou Jing</t>
  </si>
  <si>
    <t>ACTA PHYSICA SINICA</t>
  </si>
  <si>
    <t>trace analysis; spectral imaging; mass spectrometry imaging; fingerprint</t>
  </si>
  <si>
    <t>Chinese Academy of Sciences; Institute of Physics, CAS; Massachusetts Institute of Technology (MIT); Zhejiang University</t>
  </si>
  <si>
    <t>10.7498/aps.68.20190174</t>
  </si>
  <si>
    <t>Automated Latent Fingerprint Recognition</t>
  </si>
  <si>
    <t>Latent fingerprints are one of the most important and widely used evidence in law enforcement and forensic agencies worldwide. Yet, NIST evaluations show that the performance of state-of-the-art latent recognition systems is far from satisfactory. An automated latent fingerprint recognition system with high accuracy is essential to compare latents found at crime scenes to a large collection of reference prints to generate a candidate list of possible mates. In this paper, we propose an automated latent fingerprint recognition algorithm that utilizes Convolutional Neural Networks (ConvNets) for ridge flow estimation and minutiae descriptor extraction, and extract complementary templates (two minutiae templates and one texture template) to represent the latent. The comparison scores between the latent and a reference print based on the three templates are fused to retrieve a short candidate list from the reference database. Experimental results show that the rank-1 identification accuracies (query latent is matched with its true mate in the reference database) are 64.7 percent for the NIST SD27 and 75.3 percent for the WVU latent databases, against a reference database of 100K rolled prints. These results are the best among published papers on latent recognition and competitive with the performance (66.7 and 70.8 percent rank-1 accuracies on NIST SD27 and WVU DB, respectively) of a leading COTS latent Automated Fingerprint Identification System (AFIS). By score-level (rank-level) fusion of our system with the commercial off-the-shelf (COTS) latent AFIS, the overall rank-1 identification performance can be improved from 64.7 and 75.3 to 73.3 percent (74.4 percent) and 76.6 percent (78.4 percent) on NIST SD27 and WVU latent databases, respectively.</t>
  </si>
  <si>
    <t>Cao, K; Jain, AK</t>
  </si>
  <si>
    <t>Cao, Kai; Jain, Anil K.</t>
  </si>
  <si>
    <t>IEEE TRANSACTIONS ON PATTERN ANALYSIS AND MACHINE INTELLIGENCE</t>
  </si>
  <si>
    <t>Latent fingerprints; reference prints; automated latent recognition; minutiae descriptor; convolutional neural networks; texture template</t>
  </si>
  <si>
    <t>10.1109/TPAMI.2018.2818162</t>
  </si>
  <si>
    <t>Biometric-based cryptography for digital content protection without any key storage</t>
  </si>
  <si>
    <t>The traditional digital data security mechanisms follow either cryptography or authentication. The primary point of contention with these mechanisms remains either memorizing or securely storing the user's credentials. The proposed work addresses this critical issue by presenting a fingerprint biometric-based mechanism to protect users' digitized documents. In our approach, biometric features are extracted from the user's fingerprint captured with a fingerprint biometric sensor. The extracted features are then used to generate a unique code utilizing the convolution coding principle. This unique code is further used to generate a cryptographic key for encryption and decryption of the user's document. A sedulous investigation to our approach which includes experimentation with a variety of standard fingerprint images as the database starkly reveals a staggering 95.12 % true positive and 0 % as false negative. Further, the advantages of our approach are that it generates a unique key for each user and eliminates the storage of any biometric template or key. In addition, it is faster and accurate enough to develop any robust data storage security system.</t>
  </si>
  <si>
    <t>Panchal, G; Samanta, D; Barman, S</t>
  </si>
  <si>
    <t>Panchal, Gaurang; Samanta, Debasis; Barman, Subhas</t>
  </si>
  <si>
    <t>Cryptographic key generation; Biometric-based security; Data security; Bio-crypto system; Information forensics security</t>
  </si>
  <si>
    <t>Indian Institute of Technology System (IIT System); Indian Institute of Technology (IIT) - Kharagpur; Jalpaiguri Government Engineering College</t>
  </si>
  <si>
    <t>10.1007/s11042-017-4528-x</t>
  </si>
  <si>
    <t>Changes in Fingerprints Depending on Physiological Factors</t>
  </si>
  <si>
    <t>The aim of the study was to determine the effect of gender, body mass index, and time on the width of friction ridge impressions in fingerprints and the content of sweat and sebum forming the print. The research showed that the friction ridge impressions of women are significantly wider than those of men, and this tendency persists throughout the existence of the print. The differences may result from the anatomical structure of the skin, as well as from the use of protective products such as creams, which are used more often by women. The width of friction ridge impression is similar in underweight and overweight people, but greater than in those with normal body weight, and the amount of sweat and sebum increases with body weight. The passage of time significantly reduces both the width of the friction ridge impression and the content of sweat and sebum secretions in the print.</t>
  </si>
  <si>
    <t>Czech, A; Szabelak, A; Sowinski, A</t>
  </si>
  <si>
    <t>Czech, Anna; Szabelak, Aleksandra; Sowinski, Artur</t>
  </si>
  <si>
    <t>forensic science; fingerprints; dactyloscopy; print development; visualization; gender; BMI</t>
  </si>
  <si>
    <t>10.1111/1556-4029.13937</t>
  </si>
  <si>
    <t>Chemical profiling of fingerprints using mass spectrometry</t>
  </si>
  <si>
    <t>Fingerprints are widely used in forensic science for individualization purposes. However, not every fingermark found at a crime scene is suitable for comparison, for instance due to distortion of ridge detail, or when the reference fingerprint is not in the database. To still retrieve information from these fingermarks, several studies have been initiated into the chemical composition of fingermarks, which is believed to be influenced by several donor traits. Yet, it is still unclear what donor information can be retrieved from the composition of one's fingerprint, mainly because of limited sample sizes and the focus on analytical method development. It this paper, we analyzed the chemical composition of 1852 fingerprints, donated by 463 donors during the Dutch music festival Lowlands in 2016. In a targeted approach we compared amino acid and lipid profiles obtained from different types of fingerprints. We found a large inter-variability in both amino acid and lipid content, and significant differences in L-(iso)leucine, L-phenylalanine and palmitoleic acid levels between male and female donors. In an untargeted approach we used full-scan MS data to generate classification models to predict gender (77.9% accuracy) and smoking habit (90.4% accuracy) of fingerprint donors. In the latter, putatively, nicotine and cotinine are used as predictors.</t>
  </si>
  <si>
    <t>van Helmond, W; van Herwijnen, AW; van Riemsdijk, JJH; van Bochove, MA; de Poot, CJ; de Puit, M</t>
  </si>
  <si>
    <t>van Helmond, Ward; van Herwijnen, Annemijn W.; van Riemsdijk, Joelle J. H.; van Bochove, Marc A.; de Poot, Christianne J.; de Puit, Marcel</t>
  </si>
  <si>
    <t>Fingerprints; LC-MS; GC-MS; Chemical profiling; Classification</t>
  </si>
  <si>
    <t>Delft University of Technology; Vrije Universiteit Amsterdam</t>
  </si>
  <si>
    <t>10.1016/j.forc.2019.100183</t>
  </si>
  <si>
    <t>Combination of electrospray deposition technology of TiO2 nanoparticles and MALDI FTICR MSI for identification of fingerprint morphology and latent components</t>
  </si>
  <si>
    <t>In fingerprint recognition, besides the physical shape information afforded by fingerprint enhancement techniques (FET), in recent years, more and more efforts are focused on researching the chemical composition of a fingerprint residue. In this work, electrospray deposition method was elaborately used to softly and homogenously deposit the physical enhancers of FET, TiO2 nanoparticles (TiO2 NPs), onto fingerprints. The results showed that this type of deposition was nondestructive to the fingerprint morphology and provided the physical shape information containing all level features. Concurrently, the TiO2 NPs demonstrated as a better matrix of matrix-assisted laser desorption ionization mass spectrometry imaging (MALDI MSI) for analysis and imaging of latent components in fingerprint, including endogenous substances like triacylglycerols (TAGs), diacylglycerols (DAGs) and cholesterol esters (CEs), and exogenous substances such as certain ingredients in hand lotion. The chemical compositions in fingerprint are closely related to individual metabolites and individual lifestyles, and identification of these compositions by Fourier transform ion cyclotron resonance (FTICR) MS is extremely beneficial for forensic analysis. The combinations of electrospray deposition technology of TiO2 NPs and MALDI FTICR MSI for identification of fingerprint morphology and latent components provide dual-modes fingerprint recognition for forensic science.</t>
  </si>
  <si>
    <t>Yang, H; Li, SL; Zhang, Q; Wang, ZP; Li, N; Han, C; Huo, Q; Zhao, ZW</t>
  </si>
  <si>
    <t>Yang, Hui; Li, Shilei; Zhang, Qian; Wang, Zhenpeng; Li, Na; Han, Chao; Huo, Qing; Zhao, Zhenwen</t>
  </si>
  <si>
    <t>Fingerprint recognition; Electrospray deposition; Physical enhancement; MALDI FTICR MSI; TiO2 nanoparticles</t>
  </si>
  <si>
    <t>Chinese Academy of Sciences; Institute of Chemistry, CAS; Chinese Academy of Sciences; University of Chinese Academy of Sciences, CAS; Beijing Union University</t>
  </si>
  <si>
    <t>10.1016/j.talanta.2019.02.007</t>
  </si>
  <si>
    <t>Direct detection of label-free blood fingermarks by SECM imaging</t>
  </si>
  <si>
    <t>A label-free strategy for imaging blood fingermarks (BFMs) on a hydrophobic poly(vinylidene difluoride) (PVDF) membrane has been developed using scanning electrochemical microscopy (SECM) in the surface interrogation (SI) mode. In this approach, hexaammineruthenium chloride ([Ru(NH3)(6)]Cl-3) was chosen as a redox mediator to react chemically with the electroactive hemichrome (HC) present in the BFM ridge deposits but not in the furrow regions. This provides a sharp contrast of the current response at the tip of the electrode between ridges and furrows and results in an electrochemical image of the BFM with the high resolution required for personal identification. In addition, this approach has high sensitivity, with the ability to directly image latent BFMs deposited with 1000-fold diluted blood on PVDF membranes. Such marks cannot be detected by optical microscopy. Moreover, for the first time a commercial PVDF membrane was used instead of adhesive forensic tape to lift the BFMs from common glass and multicolored banknote surfaces, and the lifted BFMs could also be efficiently imaged by this electrochemical method.</t>
  </si>
  <si>
    <t>Tian, L; Wang, XH; Zhao, L; Shi, M; Wang, HJ; Zhang, XJ; Zhang, MQ</t>
  </si>
  <si>
    <t>Tian, Lu; Wang, Xiaohui; Zhao, Liang; Shi, Mi; Wang, Hongjuan; Zhang, Xueji; Zhang, Meiqin</t>
  </si>
  <si>
    <t>ELECTROCHEMISTRY COMMUNICATIONS</t>
  </si>
  <si>
    <t>Blood fingermarks; SECM; Label-free; Electrochemical image; Hemichrome</t>
  </si>
  <si>
    <t>University of Science &amp; Technology Beijing; Capital Medical University</t>
  </si>
  <si>
    <t>10.1016/j.elecom.2019.04.003</t>
  </si>
  <si>
    <t>Electrodeposited Ni/phosphors Composite Coating for Latent Fingerprints Visualization</t>
  </si>
  <si>
    <t>Fingerprint is a crucial means of physical evidence in forensic science owing to its uniqueness. It is important for identification to make those invisible latent fingerprints visible. Instead of methods based on making fingerprint secretions themselves visible, a novel approach involving electrochemically driven processes is proposed, through which fluorescent particles are innovatively introduced. The fingerprint secretions act as insulating masks, and then Ni/phosphors composite electrodeposition process only spatially selective occurs on bare metal surface between fingerprint ridges to generate a negative image of the fingerprint. In order to optimize the composite electrodeposition process, surfactant and concentration of phosphors in the electroplating solution are investigated. In addition, the fingerprint fluorescent visualization effects based on concentration of phosphors as well as electrochemical processing time are compared. The method presents the great advantage of being efficient, facile, and innoxious, particularly when the latent fingerprint is on a multicolored or dark background.</t>
  </si>
  <si>
    <t>Zhang, XS; Zhang, KY; Xiao, W; Liu, JG</t>
  </si>
  <si>
    <t>Zhang, Xiaoshun; Zhang, Kaiyue; Xiao, Wei; Liu, Jianguo</t>
  </si>
  <si>
    <t>INTERNATIONAL JOURNAL OF ELECTROCHEMICAL SCIENCE</t>
  </si>
  <si>
    <t>latent fingerprint; forensic science; electrodeposition; phosphor; coating</t>
  </si>
  <si>
    <t>Criminal Investigation Police University of China; Ministry of Public Security (China); Chinese Academy of Sciences; Institute of Metal Research, CAS</t>
  </si>
  <si>
    <t>10.20964/2019.09.76</t>
  </si>
  <si>
    <t>Enhancement of fingermarks and visualizing DNA</t>
  </si>
  <si>
    <t>A novel method for detection and visualization of latent DNA using Diamond (TM) Nucleic Acid Dye (DD) staining has been developed. Applying DD to an object has the real potential to visualize DNA on a substrate from which a DNA profile can be generated, but it is important to determine whether this staining will adversely affect other forensic investigational techniques and vice versa. The aim of this study was to examine the interactions between staining a fingermark to detect DNA and then generate a DNA profile in combination with several standard latent fingermark enhancement methods. Six common fingerprint enhancements processes were chosen; (1) black powder, (2) black magnetic powder, (3) red magnetic powder, (4) white powder, (5) aluminum powder and (6) cyanoacrylate fuming. For all six methods, mark enhancement was carried out before DD staining and vice versa. DD is effective in detection of DNA in the presence of both aluminum and white finger mark powders and DD does not compromise the subsequent detection of ridge patterns if DD is applied first. Whilst magnetic powders could be used to successfully enhance latent fingermarks even after DD had been applied to them, latent DNA could not be observed in the marks irrespective of whether magnetic powder was applied before or after DD treatment. Magnetic powders did not adversely affect the profiling of DNA present in the marks. The application of DD to fingermarks did not adversely affect the enhancement of fingermarks using cyanoacrylate fuming. Whilst fluorescent particles resembling cells stained with DD were observed in marks either post-treated or pre-treated with cyanoacrylate vapor, DNA amplification and profiling was not successful. While it may be important in particular investigations to collect DNA profiles from latent fingermarks with continuous ridges and clear minutiae, the main utility of the technique described here would be in relation to investigations where enhancement has resulted in only partial or smudged marks. The results presented here indicate that if it is desirable to visualize latent DNA on an object but it is also planned to treat the object with cyanoacrylate vapor or magnetic powders then it is important to apply DD first, record the location of DNA and then apply the mark enhancement technique. For aluminum and white powder mark treatments such precautions are not important. Crown Copyright (C) 2019 Published by Elsevier B.V. All rights reserved.</t>
  </si>
  <si>
    <t>Kanokwongnuwut, P; Kirkbride, KP; Kobus, H; Linacre, A</t>
  </si>
  <si>
    <t>Kanokwongnuwut, P.; Kirkbride, K. P.; Kobus, H.; Linacre, A.</t>
  </si>
  <si>
    <t>Diamond (TM) nucleic acid dye; Fingermark detection; Fingermark identification; Fingerprint powder; Stained cellular material</t>
  </si>
  <si>
    <t>Flinders University; University of Canberra</t>
  </si>
  <si>
    <t>10.1016/j.forsciint.2019.04.035</t>
  </si>
  <si>
    <t>Evolution of shapes and identification of level II and III features of fingerprints using CaZrO3:Sm3+ fluorescent markers prepared via solution combustion route</t>
  </si>
  <si>
    <t>Simple solution combustion route is used for the fabrication of CaZrO3: Sm3+ (1-11 mol %) nanophosphors using Aloe Vera gel as a fuel. The powder X-ray diffraction profiles confirm the pure orthorhombic phase. The granular type particles with non-uniformity in the size is observed. Photoluminescence emission spectra exhibit intense peaks at similar to 571, 603, 651 and 708 nm, which are attributed to (4)G(5/2)-&gt; H-6(5/2), (4)G(5/2)-&gt; H-6(7/2), (4)G(5/2)-&gt; H-6(9/2) and (4)G(5/2)-&gt; H-6(11/2) transitions of Sm3+ ions, respectively. The photometric properties evident that the prepared samples emit bright orange - red light with 79% color purity. The average correlated color temperature value is found to be similar to 3100 K. Thermoluminescence glow curves exhibit a broad, intense peak at similar to 148 degrees C. The highest thermoluminescence intensity is recorded for 5 mol % of Sm3+ doped sample. The thermoluminescence intensity at similar to 148 degrees C is found to increase with increase of gamma-dose. The optimized CaZrO3:Sm3+ (5 mol %) nanophosphors used as a luminescent labeling agent for visualization latent fingerprints on various porous and non-porous surfaces under ultraviolet 254 nm and normal light. The obtained results exhibits well defined ridge details with high sensitivity, selectivity, and low background hindrance which showed greater advantages. Extensive fingerprint details, namely level II and III features are clearly revealed. Hence, aforementioned results evident that the optimized sample endorse wide spread of applications, namely solid state lighting, high temperature dosimetry and advanced forensic science fields.</t>
  </si>
  <si>
    <t>Navami, D; Basavaraj, RB; Darshan, GP; Inamdar, HK; Sharma, SC; Premkumar, HB; Nagabhushana, H</t>
  </si>
  <si>
    <t>Navami, D.; Basavaraj, R. B.; Darshan, G. P.; Inamdar, Hajeebaba K.; Sharma, S. C.; Premkumar, H. B.; Nagabhushana, H.</t>
  </si>
  <si>
    <t>Solution combustion; Photoluminescence; Thermoluminescence; Photometric properties; Sweat pore visualization</t>
  </si>
  <si>
    <t>Tumkur University; National Assessment &amp; Accreditation Council (NAAC); M. S. Ramaiah University of Applied Sciences; Jain University</t>
  </si>
  <si>
    <t>10.1016/j.optmat.2018.11.058</t>
  </si>
  <si>
    <t>Fingerprints and paternity testing: a study of genetics and probability in pre-DNA forensic science</t>
  </si>
  <si>
    <t>This article is a study of forensic science researchers' attempts to develop paternity tests based on fingerprint patterning, a physical trait that is partially inherited. Pursued in different times and places ranging from Austria to Japan to China and from the early 20th century to the 1990s-the projects under study represent an ongoing dialogue, carried out through decades of international scientific exchange, about how to extract genetic information from fingerprints and present this data as scientifically-valid evidence in courts of law. Over time, those who engaged in this work increasingly experimented with methods for presenting fingerprint-based evidence of paternity in quantifiable and even probabilistic terms. Fingerprint-based paternity tests remained an obscure area of forensic practice and were eventually overshadowed by advances in serology and DNA profiling. This unfamiliar corner of forensic science, nonetheless, can provide additional perspective on the history of statistical expertise and probabilistic reasoning in modern forensic science, including the application of Bayesian approaches. The larger body of 20th-century dermatoglyphics' knowledge out of which these tests emerged also continues to influence the foundation of scientific knowledge on which latent print examination is based today.</t>
  </si>
  <si>
    <t>Asen, D</t>
  </si>
  <si>
    <t>Asen, Daniel</t>
  </si>
  <si>
    <t>forensic science; fingerprinting; paternity test; genetics; serology; dermatoglyphics; Bayes Theorem; Essen-Moller formula; history; China</t>
  </si>
  <si>
    <t>Rutgers University System; Rutgers University Newark</t>
  </si>
  <si>
    <t>10.1093/lpr/mgz014</t>
  </si>
  <si>
    <t>FORENSIC SCIENCE EVIDENCE AND THE LIMITS OF CROSS-EXAMINATION</t>
  </si>
  <si>
    <t>The ability to confront witnesses through cross-examination is conventionally understood as the most powerful means of testing evidence, and one of the most important features of the adversarial trial. Popularly feted, cross-examination was immortalised in John Henry Wigmore's (1863-1943) famous dictum that it is 'the greatest legal engine ever invented for the discovery of truth'. Through a detailed review of the cross-examination of a forensic scientist, in the first scientifically-informed challenge to latent fingerprint evidence in Australia, this article offers a more modest assessment of its value. Drawing upon mainstream scientific research and advice, and contrasting scientific knowledge with answers obtained through cross-examination of a latent fingerprint examiner, it illuminates a range of serious and apparently unrecognised limitations with our current procedural arrangements. The article explains the limits of cross-examination and the difficulties trial and appellate judges - and by extension juries - experience when engaging with forensic science evidence.</t>
  </si>
  <si>
    <t>Edmond, G; Cunliffe, E; Martire, KA; San Roque, M</t>
  </si>
  <si>
    <t>Edmond, Gary; Cunliffe, Emma; Martire, Kristy A.; San Roque, Mehera</t>
  </si>
  <si>
    <t>MELBOURNE UNIVERSITY LAW REVIEW</t>
  </si>
  <si>
    <t>University of New South Wales Sydney; Northumbria University; University of British Columbia; University of New South Wales Sydney</t>
  </si>
  <si>
    <t>Government &amp; Law</t>
  </si>
  <si>
    <t>Gaze behavior and cognitive states during fingerprint target group localization</t>
  </si>
  <si>
    <t>BackgroundThe comparison of fingerprints by expert latent print examiners generally involves repeating a process in which the examiner selects a small area of distinctive features in one print (a target group), and searches for it in the other print. In order to isolate this key element of fingerprint comparison, we use eye-tracking data to describe the behavior of latent fingerprint examiners on a narrowly defined find the target task. Participants were shown a fingerprint image with a target group indicated and asked to find the corresponding area of ridge detail in a second impression of the same finger and state when they found the target location. Target groups were presented on latent and plain exemplar fingerprint images, and as small areas cropped from the plain exemplars, to assess how image quality and the lack of surrounding visual context affected task performance and eye behavior. One hundred and seventeen participants completed a total of 675 trials.ResultsThe presence or absence of context notably affected the areas viewed and time spent in comparison; differences between latent and plain exemplar tasks were much less significant. In virtually all trials, examiners repeatedly looked back and forth between the images, suggesting constraints on the capacity of visual working memory. On most trials where context was provided, examiners looked immediately at the corresponding location: with context, median time to find the corresponding location was less than 0.3s (second fixation); however, without context, median time was 1.9s (five fixations). A few trials resulted in errors in which the examiner did not find the correct target location. Basic gaze measures of overt behaviors, such as speed, areas visited, and back-and-forth behavior, were used in conjunction with the known target area to infer the underlying cognitive state of the examiner.ConclusionsVisual context has a significant effect on the eye behavior of latent print examiners. Localization errors suggest how errors may occur in real comparisons: examiners sometimes compare an incorrect but similar target group and do not continue to search for a better candidate target group. The analytic methods and predictive models developed here can be used to describe the more complex behavior involved in actual fingerprint comparisons.</t>
  </si>
  <si>
    <t>Hicklin, RA; Ulery, BT; Busey, TA; Roberts, MA; Buscaglia, J</t>
  </si>
  <si>
    <t>Hicklin, R. Austin; Ulery, Bradford T.; Busey, Thomas A.; Roberts, Maria Antonia; Buscaglia, JoAnn</t>
  </si>
  <si>
    <t>Eye tracking; Forensics; Latent fingerprints</t>
  </si>
  <si>
    <t>10.1186/s41235-019-0160-9</t>
  </si>
  <si>
    <t>Identification of a Suspect in a Murder Case through Recovery of Fingermarks from a Fired Cartridge Case</t>
  </si>
  <si>
    <t>During the period of one year, the Police of the State of Espirito Santo in Brazil analyzed 1,431 cartridge cases obtained from crime scenes and seizures. The cartridges were subjected to a development sequence (cyanoacrylate fuming + gun bluing + fluorescent dying), and panoramic images of the developed fingermarks were generated based on the photographs taken during the rotation of the cartridges. Ridge details were observed in 50 cartridges, but only in 5 cartridges, the marks were considered with value for identification. The fingermarks were searched in the Automated Fingerprint Identification System (AFIS) of the Brazilian Federal Police and, in one case, it was possible to obtain the suspect's identification. In our knowledge, this is the first case in Brazil of identification of a suspect based on a fingermark recovered from a fired cartridge case.</t>
  </si>
  <si>
    <t>Girelli, CMA; Segatto, BR</t>
  </si>
  <si>
    <t>Girelli, Carlos M. A.; Segatto, Breno R.</t>
  </si>
  <si>
    <t>forensic science; fingermark; cartridge case; AFIS system; identification; murder</t>
  </si>
  <si>
    <t>Universidade Federal do Espirito Santo; Universidade Federal do Espirito Santo</t>
  </si>
  <si>
    <t>10.1111/1556-4029.14045</t>
  </si>
  <si>
    <t>Improving automated latent fingerprint identification using extended minutia types</t>
  </si>
  <si>
    <t>Latent fingerprints are usually processed with Automated Fingerprint Identification Systems (AFIS) by law enforcement agencies to narrow down possible suspects from a criminal database. AFIS do not commonly use all discriminatory features available in fingerprints but typically use only some types of features automatically extracted by a feature extraction algorithm. In this work, we explore ways to improve rank identification accuracies of AFIS when only a partial latent fingerprint is available. Towards solving this challenge, we propose a method that exploits extended fingerprint features (unusual/rare minutiae) not commonly considered in AFIS. This new method can be combined with any existing minutiae-based matcher. We first compute a similarity score based on least squares between latent and tenprint minutiae points, with rare minutiae features as reference points. Then the similarity score of the reference minutiae-based matcher at hand is modified based on a fitting error from the least square similarity stage. We use a realistic forensic fingerprint casework database in our experiments which contains rare minutiae features obtained from Guardia Civil, the Spanish law enforcement agency. Experiments are conducted using three minutiae-based matchers as a reference, namely: NIST-Bozorth3, VeriFinger-SDK and MCC-SDK. We report significant improvements in the rank identification accuracies when these minutiae matchers are augmented with our proposed algorithm based on rare minutiae features.</t>
  </si>
  <si>
    <t>Krish, RP; Fierrez, J; Ramos, D; Alonso-Fernandez, F; Bigun, J</t>
  </si>
  <si>
    <t>Krish, Ram P.; Fierrez, Julian; Ramos, Daniel; Alonso-Fernandez, Fernando; Bigun, Josef</t>
  </si>
  <si>
    <t>INFORMATION FUSION</t>
  </si>
  <si>
    <t>Latent fingerprints; Forensics; Extended feature sets; Rare minutiae features</t>
  </si>
  <si>
    <t>Dublin City University; Autonomous University of Madrid; Halmstad University</t>
  </si>
  <si>
    <t>10.1016/j.inffus.2018.10.001</t>
  </si>
  <si>
    <t>Latent Fingermark Aging Patterns (Part IV): Ridge Width as One Indicator of Degradation</t>
  </si>
  <si>
    <t>This fourth article of the series is taking an in-depth analysis at the visible aging of latent fingermarks regarding changes in ridge widths over time. The objective is to quantify and statistically describe significant ridge size variations under controlled indoor conditions. The effect of three environmental variables are examined: type of secretion (sebaceous- and eccrine-rich) and type of substrate (glass and polystyrene) when aged in three light conditions (direct natural light, shade, and dark). Prior to width measurements, fresh and aged fingermarks were powdered with titanium dioxide (TiO2) and sequentially photographed at predetermined times over 6 months. Three independent observers measured the ridges from thirty predetermined locations using strategically placed intersecting lines on the print. Results indicate that fingermarks deposited on glass are more resilient to degradation compared with those deposited on plastic. The presence of direct natural light plays a negligible role on degradation compared to secretion and substrate types.</t>
  </si>
  <si>
    <t>De Alcaraz-Fossoul, J; Feixat, CB; Zapico, SC; McGarr, L; Carreras-Marin, C; Tasker, J; Badia, MG</t>
  </si>
  <si>
    <t>De Alcaraz-Fossoul, Josep; Barrot Feixat, Carme; Zapico, Sara C.; McGarr, Luke; Carreras-Marin, Clara; Tasker, Jack; Gene Badia, Manel</t>
  </si>
  <si>
    <t>forensic science; latent fingermarks; degradation; aging; ridge widths; titanium dioxide</t>
  </si>
  <si>
    <t>University New Haven; University of Barcelona; State University System of Florida; Florida International University</t>
  </si>
  <si>
    <t>10.1111/1556-4029.14018</t>
  </si>
  <si>
    <t>Latent Fingermark Imaging by Single-Metal Deposition of Gold Nanoparticles and Surface Enhanced Raman Spectroscopy</t>
  </si>
  <si>
    <t>In forensic science, there is a high demand for a technique that allows the revelation of fingermarks invisible to the naked eye as well as the chemical information they contain. Here, we present a feasibility study consisting of using both the luminescence enhanced by surface plasmon of gold nanoparticles, and the surface enhanced Raman spectroscopy signal of fingermark chemical components to image latent fingermarks. A latent fingermark deposited on a transparent glass substrate was visually revealed using single-metal deposition employing gold nanoparticles. The resulting enhanced luminescence was monitored over a developed area of the latent fingermark, displaying light regions of 200-400 mu m, corresponding to the fingermark ridges. The Raman signal of the fingermark's chemical components was enhanced into a measurable signal. Imaging those Raman peaks revealed the ridges pattern, attesting to the potential of our method. Since SMD is an end-of-sequence revelation technique for which further enhancement techniques do not exist, this work aims at demonstrating the feasibility of the technique in order to apply it on different systems, able to illuminate a complete surface of a few cm, and thus capable of both detecting contaminants in LFM and imaging features of the size of a complete LFM.</t>
  </si>
  <si>
    <t>Kolhatkar, G; Parisien, C; Ruediger, A; Muehlethaler, C</t>
  </si>
  <si>
    <t>Kolhatkar, Gitanjali; Parisien, Cedric; Ruediger, Andreas; Muehlethaler, Cyril</t>
  </si>
  <si>
    <t>FRONTIERS IN CHEMISTRY</t>
  </si>
  <si>
    <t>surface enhanced Raman spectroscopy; latent fingermarks; gold nanoparticles; single metal deposition; gold luminescence; chemical composition</t>
  </si>
  <si>
    <t>University of Quebec; Institut national de la recherche scientifique (INRS); University of Quebec; University of Quebec Trois Rivieres; University of Quebec; University of Quebec Trois Rivieres</t>
  </si>
  <si>
    <t>10.3389/fchem.2019.00440</t>
  </si>
  <si>
    <t>Latent Fingerprint Imaging Using Dy and Sm Codoped HfO2 Nanophosphors: Structure and Luminescence Properties</t>
  </si>
  <si>
    <t>The development of latent fingerprints (LFPs) detected at the site of crime is considered as an imperative physical evidence in forensic investigations. Herein, a rapid and cost-effective approach using nonhazardous Dy and Sm codoped HfO2 nanophosphors is demonstrated to be utilized for LFP imaging. Sol-gel method can produce Dy and Sm codoped HfO2 of monoclinic phase with crystallite size ranging from approximate to 10 to 25 nm. While selected area electron diffraction and lattice spacing calculated from high-resolution transmission electron microscopy confirm monoclinic phase, Le-Bail profile refinement of X-ray diffraction (XRD) patterns demonstrate an exponential increase in lattice volume with incorporating various concentrations of Dy and Sm in HfO2 lattice. Exciting Dy and Sm codoped HfO2 with 393 nm photoluminescence spectra show emissions in blue, yellow, and near red regions emerging primarily due to energy transfer from Dy3+ to Sm3+ through multipolar interaction suggested by time resolved decay spectra. Combining excitation and emission spectra, an energy band diagram is proposed. Owing to excellent emissions, Dy and Sm codoped HfO2 are explored for LFP imaging with good selectivity and resolution over multivariate surfaces like float glass and aluminum foil. The third-level details like enclosure and termination-bifurcation are extracted due to nanosized nature of particles.</t>
  </si>
  <si>
    <t>Kumar, S; Rai, SB; Rath, C</t>
  </si>
  <si>
    <t>Kumar, Sandeep; Rai, Shyam Bahadur; Rath, Chandana</t>
  </si>
  <si>
    <t>latent fingerprint imaging; nanoparticles; photoluminescence</t>
  </si>
  <si>
    <t>Banaras Hindu University (BHU); Indian Institute of Technology System (IIT System); Indian Institute of Technology BHU Varanasi (IIT BHU Varanasi); Banaras Hindu University (BHU)</t>
  </si>
  <si>
    <t>10.1002/ppsc.201900048</t>
  </si>
  <si>
    <t>Latent Fingerprint Matching Using Distinctive Ridge Points</t>
  </si>
  <si>
    <t>The way that forensic examiners compare fingerprints highly differs from the behaviour of current automatic fingerprint identification algorithms. Experts usually use all the information in the fingerprint, not only minutiae, while automatic algorithms don't. Partial (especially latent) fingerprint matching algorithms still report low accuracy values in comparison to those achieved by experts. This difference is mainly due to the features used in each case. In this work, a novel approach for matching partial fingerprints is presented. We introduce a new fingerprint feature, named Distinctive Ridge Point (DRP), combined with an improved triangle-based representation which also uses minutiae. The new feature describes the neighbouring ridges of minutiae in a novel way. A modified version of a fingerprint matching algorithm presented in a previous work is used for matching two triangular representations of minutiae and DRPs. The experiments conducted on NIST27 database with a background added of 29000 tenprint impressions from NIST14 and NIST4 databases showed the benefits of this approach. The results show that using the proposal we achieved an accuracy of 70.9% in rank-1, improving in an 11% the accuracy obtained using minutiae and the reference point. This result is comparable with the best accuracy reached in the state of the art while the amount of features is reduced.</t>
  </si>
  <si>
    <t>Castillo-Rosado, K; Hernández-Palancar, J</t>
  </si>
  <si>
    <t>Castillo-Rosado, Katy; Hernandez-Palancar, Jose</t>
  </si>
  <si>
    <t>INFORMATICA</t>
  </si>
  <si>
    <t>fingerprint matching; latent fingerprint; Automatic Fingerprint Identification Systems (AFIS); minutia; extended features; delaunay triangulation</t>
  </si>
  <si>
    <t>10.15388/Informatica.2019.213</t>
  </si>
  <si>
    <t>Computer Science; Mathematics</t>
  </si>
  <si>
    <t>Measuring the Rarity of Fingerprint Patterns in the Dutch Population Using an Extended Classification Set</t>
  </si>
  <si>
    <t>Latent print examiners often use their experience and knowledge to reach a conclusion on the identity of the source. Their conclusion is primarily based on their personal opinion on the rarity of the matching fingerprint features. Fingerprint patterns, if present, can play a significant role in the final assessment of a match. The authors believe that statistical data on the rarity of fingerprint patterns strengthens the subjective evaluation of the corresponding information. In order to provide fingerprint examiners with additional numerical support, fingerprint patterns were manually classified in a set of 24,104 fingerprints. In this study the frequencies of occurrence of 35 different fingerprint patterns have been obtained. The frequency data presented in this study can be used in the ACE-V process applied in forensic casework, allowing for the assessment of the evidential strength related to a specific fingerprint pattern type.</t>
  </si>
  <si>
    <t>de Jongh, A; Lubach, AR; Kwie, SLL; Alberink, I</t>
  </si>
  <si>
    <t>de Jongh, Arent; Lubach, Anko R.; Kwie, Sheryl L. Lie; Alberink, Ivo</t>
  </si>
  <si>
    <t>forensic science; fingerprints; pattern; frequencies; rarity; evidential strength; probabilistic; fingermark; extended classification set; fingerprint classification</t>
  </si>
  <si>
    <t>10.1111/1556-4029.13838</t>
  </si>
  <si>
    <t>Methods for Studying the Age Determination of Fingermarks</t>
  </si>
  <si>
    <t>Since the end of the 19th century , fingermark identification has always been one of the most useful evidences of individual identification for criminal investigation worldwide. However, up to now the age determination of a fingermark remains a relatively unexplored area. The physical features of the fingermark ridges and chemical compositions of the fingermark residues vary remarkably with different donor characteristics , substrate properties and environmental variables. Moreover, the physical ridge features, molecular species and content of the chemical components in fingermark change dramatically with different storage factors and aging kinetics. Studying the ridge physical features, the initial chemical compositions of fingermark residues and their relationship with the fingermark age is a crucial topic in the forensic science field, because it contributes not only to the development of new fingermark detection approaches and techniques , but also to the correlating identification of fingermarks found at crime scenes. This review discusses the previous achievements of fingermark dating methods and techniques such as liquid chromatography , fluorescence spectroscopy , infrared spectroscopy , ultraviolet-visible spectroscopy , Raman spectroscopy , mass spectrometry and high-resolution imaging , and the limits for the application of such approaches in practice. Besides , the challenges and perspectives of developing a potentially more reliable methodology for fingermark age determination are described.</t>
  </si>
  <si>
    <t>Wang, HJ; Shi, M; Tian, L; Zhao, L; Zhang, MQ</t>
  </si>
  <si>
    <t>Wang, Hongjuan; Shi, Mi; Tian, Lu; Zhao, Liang; Zhang, Meiqin</t>
  </si>
  <si>
    <t>PROGRESS IN CHEMISTRY</t>
  </si>
  <si>
    <t>10.7536/PC181032</t>
  </si>
  <si>
    <t>Micro-structured fluorescent powders for detecting latent fingerprints on different types of surfaces</t>
  </si>
  <si>
    <t>Benzazole dyes have shown great potential for application in different fields of science due to their intense and stable photoluminescence properties, associated with high sensitivity. In this study, we developed and evaluated micro-structured fluorescent powders based on benzazole dyes for fingerprint detection on different types (porous and non-porous) and colors (dark, white, and multi-colored) of surfaces. The new micro-structured powders were obtained by embedding a small amount of benzazole dye into a silica matrix (1:100 and 1:300 mass ratio) using an aqueous solution or ethanol under ambient conditions. The photophysical properties were characterized by UV-vis absorption and fluorescence emission spectroscopy. To assess the efficiency of these proposed powders, comparisons were performed with commercially available black, white, and fluorescent powders (Sirchie (R)) for different types of surfaces. The developed micro-structured powders showed intense fluorescence emission in the blue-green region, and a sharp contrast with the fingerprint residues when exposed to long wavelengths of UV light (365 nm) was observed, producing distinct ridge details on all examined surfaces.</t>
  </si>
  <si>
    <t>Barros, HL; Stefani, V</t>
  </si>
  <si>
    <t>Barros, Helio L.; Stefani, Valter</t>
  </si>
  <si>
    <t>Powders technique; Fingermarks; Luminescence; Forensic science</t>
  </si>
  <si>
    <t>10.1016/j.jphotochem.2018.09.046</t>
  </si>
  <si>
    <t>Multi-fluorescent cationic carbon dots for solid-state fingerprinting</t>
  </si>
  <si>
    <t>Carbon nanomaterials have been widely explored in bioimaging and biosensing, but their application in forensic science and technology is rare. In this report, we show one-pot synthesis of cationic Carbon Dots (cCDs) and their application in fingerprinting analysis. The cCDs show narrow size distribution (&lt; 10 nm), decent quantum yield (c.a. 46%), and a band gap of 2.75 eV. The cCDs exhibit cationic charge and show excitation-dependent multi-fluorescence characteristics. The cCDs show no production of reactive oxygen species and thus are safe to use. Interestingly, they also possess bright liquid as well as solid-state fluorescence. We demonstrate that a well-resolved patterned fingerprint can be obtained within a short time (2-3 min) from different physical surfaces and can be studied using a simple cell phone camera enabling accurate visualization up to third-degree detailing of the fingerprint. Owing to multi-fluorescence characteristics of cCDs, a detailed investigation of the fluorescent patterns was carried out by a three-dimensional multiphoton confocal microscopy. In comparison to traditional methods, the cCDs fluorescence-based fingerprinting shows improvements towards rapid image capture and analysis. Thus, the cCDs form a promising material for rapid fingerprint detection in forensic sciences.</t>
  </si>
  <si>
    <t>Bahadur, R; Kumawat, MK; Thakur, M; Srivastava, R</t>
  </si>
  <si>
    <t>Bahadur, Rohan; Kumawat, Mukesh Kumar; Thakur, Mukeshchand; Srivastava, Rohit</t>
  </si>
  <si>
    <t>Carbon dots; Solid-state; Fingerprint; Cell phone; Confocal imaging</t>
  </si>
  <si>
    <t>Indian Institute of Technology System (IIT System); Indian Institute of Technology (IIT) - Bombay</t>
  </si>
  <si>
    <t>10.1016/j.jlumin.2018.12.049</t>
  </si>
  <si>
    <t>Nanostructured Stannic Oxides for White Light Emitting Diodes Provides Authentication for Latent Fingerprints Visualization under Diverse Environmental Conditions</t>
  </si>
  <si>
    <t>SnO2:Eu3+ nanopowders were prepared by biofriendly hydrothermal method using Aloe Vera gel as a biotemplate. Prepared samples were characterized for their structural, morphological, and optical properties using powder X-ray diffraction, scanning/transmission electron microscopies, and diffused reflectance spectroscopy. Morphology shows the layered structures with sharp edges confirms the system with better surface area along with sticky nature. Energy band gap of the samples varies from 3.44 to 3.74 eV. Photoluminescence results showed the dipolar-dipolar interactions and led to red light emission when excited with 392 nm excitation wavelength. Optimized compounds were explored for their feasibility to visualize well-preserved latent fingerprints on the various types of surfaces. Visualized fingerprints show the details of third-level ridges, bifurcations, and pores with high selectivity, better contrast, and without background hindrance. Clarity of developed fingerprints was also examined under aquatic environment and abrasion test. Even severe environmental conditions demonstrated successfully the robustness and supremacy of the present approach. It is anticipated that the present nano-structures could be used in the visualization of LFTs and its utility for various forensic and optoelectronic applications.</t>
  </si>
  <si>
    <t>Deepthi, NH; Darshan, GP; Basavaraj, RB; Prasad, BD; Sharma, SC; Kavyashree, D; Nagabhushana, H</t>
  </si>
  <si>
    <t>Deepthi, N. H.; Darshan, Giriyapura Prabhukumar; Basavaraj, R. B.; Prasad, Daruka B.; Sharma, S. C.; Kavyashree, D.; Nagabhushana, Hanumanthappa</t>
  </si>
  <si>
    <t>Fingerprint analysis; Aquatic fingerprint; Abrasion test; White light emitting diodes</t>
  </si>
  <si>
    <t>Tumkur University; Jain University; National Assessment &amp; Accreditation Council (NAAC)</t>
  </si>
  <si>
    <t>10.1021/acssuschemeng.8b04109</t>
  </si>
  <si>
    <t>New design of highly sensitive AIE based fluorescent imidazole derivatives: Probing of sweat pores and anti-counterfeiting applications</t>
  </si>
  <si>
    <t>A novel aggregation induced emission based 2-(1-(3, 5-bis(trifluoromethyl)phenyl)-4,5-diphenyl-1H-imidazol-2-yl) phenol (4) (IMD) fluorescent tags (FTs) was designed by simple acid catalyzed five-member N-heterocyclic ring forming reaction process. Powder X-ray diffraction results showed mechanofluorochromic properties of IMD FTs are easily reversible under external force due to the decrease in crystallinity. These IMD FTs also exhibits strong cyan-blue luminescence in solid state with high quantum efficiency. Detailed investigation of latent fingerprints (LFPs) showed permanent, immutable and unique pores that are distributed on the ridges. The visualization of such sweat pores opens new avenue in the field of forensic science. Hence, the prepared IMD FTs exhibit excellent Lipophicity (LP) properties, which endorse its possible applications for the visualization of sweat pores present in the LFPs. The LFPs visualized by IMD FTs exhibit excellent efficiency, sensitivity, selectivity, low background hindrance and less toxicity. The obtained result evident that the prepared FT and followed technique opens possible applications for the visualization of LFPs on various porous/semi-porous/nonporous surfaces under UV 365 nm light.</t>
  </si>
  <si>
    <t>Ravindra, MK; Mahadevan, KM; Basavaraj, RB; Darshan, GP; Sharma, SC; Raju, MS; Vijayakumar, GR; Manjappa, KB; Yang, DY; Nagabhushana, H</t>
  </si>
  <si>
    <t>Ravindra, M. K.; Mahadevan, K. M.; Basavaraj, R. B.; Darshan, G. P.; Sharma, S. C.; Raju, M. S.; Vijayakumar, G. R.; Manjappa, Kiran B.; Yang, Ding-Yah; Nagabhushana, H.</t>
  </si>
  <si>
    <t>MATERIALS SCIENCE &amp; ENGINEERING C-MATERIALS FOR BIOLOGICAL APPLICATIONS</t>
  </si>
  <si>
    <t>Aggregation induced emission; Latent fingerprint; Powder staining technique; Photoluminescence; Sweat pores</t>
  </si>
  <si>
    <t>Kuvempu University; Tumkur University; National Assessment &amp; Accreditation Council (NAAC); Jain University; Tumkur University; Tunghai University</t>
  </si>
  <si>
    <t>10.1016/j.msec.2019.03.089</t>
  </si>
  <si>
    <t>New insights into the rapid deposition and visualization of latent fingerprints: Cyan light emitting GdAlO3:Ce3+ nano fluorescent probe</t>
  </si>
  <si>
    <t>The marvelous blend of nanoscience and nanotechnology evoke much interest due to their prospective applications in many fields. They can bridge gap between the nanoscale and microscale world and afford favourable functions. Among various fields, forensic science especially latent fingerprints are the substantial evidences due to their characteristic details and special chemical compositions; hence they serve as identity tool for forensic enquiries as well as medical diagnosis. Therefore, considerable attention was paid by the researchers to visualize latent fingerprints. During visualization, background hindrance from the underlying surface diminishes the visualization sensitivity. Hence, many efforts were attempted to overcome from the background hindrance, but still need to improve. This exciting objective stimulating to fabricate novel GdAlO3:Ce3+ (1-9 mol %) nanophosphors by a facile solution combustion method. The diffraction patterns confirm the orthorhombic phase of the prepared nanophosphors. The photoluminescence emission spectra exhibit a broad peak centered at -466 nm, which attributed to D-5(3/2) -&gt; F-7(J) transitions (J = 7/2 and 5/2) of Ce3+ ions. The photometric properties confirm that the prepared samples emit cyan blue color with high color purity. The optimized sample can be used to visualize latent fingerprints with high resolution, sensitivity and less background hindrance. Furthermore, type 1-3 details of latent fingerprints were clearly revealed on various hydrophilic and hydrophobic substrates. These results indicate that the optimized GdAlO3:Ce3+ (5 mol %) nanophosphors were considered as a potential material for latent fingerprints visualization for forensic investigations and anti-counterfeiting applications.</t>
  </si>
  <si>
    <t>Shilpa, CJ; Basavaraj, RB; Darshan, GP; Premkumar, HB; Sharma, SC; Nagabhushana, H</t>
  </si>
  <si>
    <t>Shilpa, C. J.; Basavaraj, R. B.; Darshan, G. P.; Premkumar, H. B.; Sharma, S. C.; Nagabhushana, H.</t>
  </si>
  <si>
    <t>Nanophosphor; Photoluminescence; Latent fingerprint; Anti-counterfeiting; Photometric properties</t>
  </si>
  <si>
    <t>Tumkur University; M. S. Ramaiah University of Applied Sciences; National Assessment &amp; Accreditation Council (NAAC)</t>
  </si>
  <si>
    <t>10.1016/j.jphotochem.2019.02.027</t>
  </si>
  <si>
    <t>Novel fluorescent label based on YVO4: Bi3+, Eu3+ for latent fingerprint detection</t>
  </si>
  <si>
    <t>Nano-phosphors are believed to hold tremendous prospect in latent fingerprint imaging. In this paper, a YVO4: Bi3+ Eu3+ phosphor with uniform size distribution similar to 22 nm is synthesized via a micro-emulsion method. Due to the strong fluorescent emission and small particle size, adopting the phosphor as fingerprint fluorescent label demonstrates the clear and well defined papillary ridges of fingerprint with high sensitivity, high contrast, and no/low background interference, proving that YVO4: 0.1Bi(3+), 0.05Eu(3+) is a promising latent fingerprint fluorescent label and can find application in forensic science and individual identification. Besides, the microstructure, electronic structure, and luminescent property of the phosphor are also characterized and studied comprehensively.</t>
  </si>
  <si>
    <t>Shao, JY; Yan, JH; Li, XG; Li, S; Hu, T</t>
  </si>
  <si>
    <t>Shao, Jingyu; Yan, Jinghui; Li, Xiaoguang; Li, Shuang; Hu, Tao</t>
  </si>
  <si>
    <t>Nano-phosphor; YVO4: Bi3+; Eu3+; Micro-emulsion method; Latent fingerprint</t>
  </si>
  <si>
    <t>Changchun University of Science &amp; Technology; Liaoning University; Dalian University of Technology; South China University of Technology</t>
  </si>
  <si>
    <t>10.1016/j.dyepig.2018.08.033</t>
  </si>
  <si>
    <t>One pot synthesis of TiO2:Eu3+ hierarchical structures as a highly specific luminescent sensing probe for the visualization of latent fingerprints</t>
  </si>
  <si>
    <t>In the present work, TiO2:Eu3+ (1 mol%-11 mol%) nano powders (NPs) were prepared via a facile one-pot hydrothermal method by using Epigallocatechin Gallate (EGCG) as bio-surfactant. The optimized TiO2:Eu3+ (5 mol%) NPs can be used as fluorescent labeling agent for visualizing of latent fingerprints (LFPs) on various porous and non-porous surfaces. The obtained results exhibit well defined ridge details with high sensitivity, selectivity, and low background hindrance which show greater advantages as compared to conventional powders. We demonstrated the viability of high-performance security labels thorough excellent luminescence for practical anti-mimetic applications. Morphology of the prepared samples is highly dependent on pH, concentration of the bio-surfactant, temperature and time durations. Photoluminescence (PL) emission spectra exhibit intense red emission at similar to 615 nm due to electric dipole transition (D-5(0)-&gt; F-7(2)). Photometric (CIE and CCT) results clearly show the intense warm red emission of the optimized samples. Therefore, this work offers a superior and universal luminescent label, which can be applied to visualize miniature LFPs particulars for individualization and consequently display great prospective in forensic investigation. (C) 2019 Chinese Society of Rare Earths. Published by Elsevier B.V. All rights reserved.</t>
  </si>
  <si>
    <t>Babu, KRV; Renuka, CG; Basavaraj, RB; Darshan, GP; Nagabhushana, H</t>
  </si>
  <si>
    <t>Babu, K. R. Venkatesha; Renuka, C. G.; Basavaraj, R. B.; Darshan, G. P.; Nagabhushana, H.</t>
  </si>
  <si>
    <t>JOURNAL OF RARE EARTHS</t>
  </si>
  <si>
    <t>Nano powder; Photoluminescence; Latent fingerprints; Bio-surfactant; Rare earths</t>
  </si>
  <si>
    <t>Bangalore University; Tumkur University</t>
  </si>
  <si>
    <t>10.1016/j.jre.2018.05.019</t>
  </si>
  <si>
    <t>Preparation of Aptamer-functionalized Au@pNTP@SiO2 Core-Shell Surface-enhanced Raman Scattering Probes for Raman Imaging Study of Adhesive Tap Transferred-Latent Fingerprints</t>
  </si>
  <si>
    <t>Adhesive tape combined with the core-shell SERS nanoprobe was used to recognize the latent fingerprints on the surface of the object, which provided an effective solution for the imaging of latent fingerprint on large immobile object and surface object. First, Au@ pNTP@ SiO2 SERS probes modified by aptamers specific to lysozyme was prepared and characterized by TEM/EDS. The SERS enhancement activity was also tested. Then the probe was incubated with the aged-latent fingerprints on the surface of different object. Afterwards, the dried latent fingerprint with modified SERS probes was transferred on the adhesive tape and imaged under the confocal Raman microscope. The results showed that the size distribution of the core-shell SERS probe was uniform, mostly concentrated in 60 nm , leading to excellent stability and dispersity. The SERS probe also had enhanced SERS effect, strong SERS intensity and reproducibility with the characteristic peak at 723 , 855 , 1081 , 1343 and 1572 cm(-1), which was consistent with the previous reports. When applied this SERS probe into the tape-transferred latent fingerprint's imaging, not only the first-level structure ( pattern) of fingerprint but also the second structure of fingerprint such as the ridge interruption and ridge fork could be clearly seen. The successful development of the SERS imaging of transferred latent fingerprint on adhesive tapes combined with the aptamer-functionalized SERS probe provides an effective method for recognizing latent fingerprints in forensic science, which also has the potential application in the other areas such as food safety and public safety testing.</t>
  </si>
  <si>
    <t>Zhou, YY; Du, YM; Bian, XJ; Yan, J</t>
  </si>
  <si>
    <t>Zhou Yang-Yang; Du Yu-Mei; Bian Xiao-Jun; Yan Juan</t>
  </si>
  <si>
    <t>Surface enhanced Raman scattering probe; Core-shell nanostructure; Latent fingerprint; Raman imaging</t>
  </si>
  <si>
    <t>Shanghai Ocean University</t>
  </si>
  <si>
    <t>10.1016/S1872-2040(19)61171-0</t>
  </si>
  <si>
    <t>Rapid visualization of latent fingerprints using novel CaSiO3:Sm3+ nanophosphors fabricated via ultrasound route</t>
  </si>
  <si>
    <t>Latent fingerprints (LFPs) were the most significant identification method for individualization. Most commonly available fingerprints (FPs) in crime spot investigation were latent and patent types. Generally, LFP5 were invisible and thus the effective visualization technique necessitates for the analysis of such FPs. In the past years, many traditional visualization techniques have been employed, but suffered with low resolution, sensitivity, contrast and high background noise. To overcome such limitations, we synthesized Sm3+ doped CaSiO3 nanophosphors (NPs) via an ultrasound irradiation route using mimosa pudica (m. p.) leaves extract as a bio-surfactant. The morphological behavior of the prepared samples was extensively studied by varying the concentration of the m. p. extract, ultrasound irradiation duration, pH level of the precursor solution and sonication power. The photoluminescence (PL) emission spectra exhibit characteristic peaks at similar to 561, 601 and 647 nm, which were attributed to (5)G(5/2)-&gt; H-6(J)(J= 5/2, 7/2 and 9/2) transitions of Sm 3 + ions. The Judd-Ofelt (J-0) intensity parameters and other radiative properties were estimated using PL data. The Commission International de l'Eclairage (CIE) color coordinates were positioned in orange-red region shows average correlated color temperature (CCT) value of -3576 K. The optimized samples can be used as a labeling agent for the visualization of LFP5 on various porous and non-porous surfaces under normal light irradiation. The visualized FPs reveals well defined ridge characteristics, namely whorl, loop, arch, bifurcation, eye, island, bridge, sweat pores, etc. with high sensitivity, selectivity, low contrast and background hindrance. Aforementioned results evidence that the prepared CaSiO3:Sm3+ NPs were promising luminescent materials for solid state lighting and forensic applications. (C) 2019 Chinese Society of Rare Earths. Published by Elsevier B.V. All rights reserved.</t>
  </si>
  <si>
    <t>Basavaraj, RB; Darshan, GP; Prasad, BD; Sharma, SC; Nagabhushana, H</t>
  </si>
  <si>
    <t>Basavaraj, R. B.; Darshan, G. P.; Prasad, B. Daruka; Sharma, S. C.; Nagabhushana, H.</t>
  </si>
  <si>
    <t>Ultrasonication synthesis; Photoluminescence; Fingerprint; Photometric properties; Judd-Ofelt analysis; Rare earths</t>
  </si>
  <si>
    <t>Tumkur University; Jain University</t>
  </si>
  <si>
    <t>10.1016/j.jre.2018.04.019</t>
  </si>
  <si>
    <t>Rational design of monovalent ions (Li, Na, K) co-doped ZnAl2O4:Eu3+ nanocrystals enabling versatile robust latent fingerprint visualization</t>
  </si>
  <si>
    <t>Alkali metal ions (M+ = Na+, Li+, K+) co-doped ZnAl2O4:Eu3+ (5 mol%) (ZAE) nanopowders (NPs) were prepared via solution combustion route using Mimosa pudica (MP) leaves extract as a fuel. PXRD results of co-doped samples enhance the crystallinity and grain growth. Photoluminescence (PL) of the prepared ZAE and ZAE:M+ (M+ = Na+, Li+, K+) NPs shows intense emission peaks in the range of 550-750 nm and ascribed to D-5 -&gt; F-7(J) (J = 0-4) transitions of Eu3+ ions, respectively. A 2-fold enhancement in PL intensity was observed in Li+ co-doped samples. The optimized ZnAl2O4:Eu3+ (5 mol%), Li+ (1 wt%) (ZAEL) NPs were used to visualize LFPs on various porous, semi-porous and non-porous surfaces through robust powder dusting technique. The visualized latent fingerprints (LFPs) reveal well defined level 1-3 ridge characteristics under several tests such as fingerprint aging and fresh water treatment for various time durations. The obtained results clearly evidence that the prepared NPs are quite useful for multifunctional applications such as advanced forensic and solid state lightning. (C) 2019 Chinese Society of Rare Earths. Published by Elsevier B.V. All rights reserved.</t>
  </si>
  <si>
    <t>Komahal, FF; Nagabhushana, H; Basavaraj, RB; Darshan, GP; Inamdar, HK; Sharma, SC; Prasad, BD</t>
  </si>
  <si>
    <t>Komahal, F. Femila; Nagabhushana, H.; Basavaraj, R. B.; Darshan, G. P.; Inamdar, Hajeebaba K.; Sharma, S. C.; Prasad, B. Daruka</t>
  </si>
  <si>
    <t>Photoluminescence; Latent fingerprints; Solid state lightning; Alkali metal ions; Rare earths</t>
  </si>
  <si>
    <t>Tumkur University; National Assessment &amp; Accreditation Council (NAAC); Visvesvaraya Technological University; Jain University</t>
  </si>
  <si>
    <t>10.1016/j.jre.2018.11.003</t>
  </si>
  <si>
    <t>Resolving differing expert opinions</t>
  </si>
  <si>
    <t>This paper explores procedural mechanisms to resolve differing conclusions when two experts have initially worked independently. These experts can be two human examiners or one of them may be a computer-based model. The resolving process is presented as part of the ACE-V protocol adopted widely in pattern recognition areas (e.g. fingerprints, footwear marks, toolmarks or handwritings/signatures comparisons). It set the conditions of operations and delineates a resolving process that is based on the principles of transparency and detailed argumentations. We predict a gradual but steady introduction of computer-based models in the forensic pattern recognition areas. In our opinion, the rules to resolve differing opinions ought to be articulated and documented in the form of standard operating procedures, before any deployment in casework practice.</t>
  </si>
  <si>
    <t>Montani, I; Marquis, R; Anthonioz, NE; Champod, C</t>
  </si>
  <si>
    <t>Montani, Isabelle; Marquis, Raymond; Anthonioz, Nicole Egli; Champod, Christophe</t>
  </si>
  <si>
    <t>10.1016/j.scijus.2018.10.003</t>
  </si>
  <si>
    <t>Robust Serum Albumin-Responsive AIEgen Enables Latent Bloodstain Visualization in High Resolution and Reliability for Crime Scene Investigation</t>
  </si>
  <si>
    <t>Bloodstains provide admissible information for crime scene investigators. The ability to resolve latent bloodstains that are commonly found in real scenarios is therefore pivotal to public security. Here, we report a facile approach for invisible bloodstain visualization based on the click reaction between serum albumin and tetraphenylethene maleimide (TPE-MI), an aggregation induced emission luminogen (AIEgen). Compared to the widely adopted methods based on the harsh catalytic oxidation activity of hemoglobin, this working principle benefits from the specificity of the mild catalyst-free thiol-ene click reaction that improves the reliability and resolution. In addition, the mild conditions preserve DNA information and bloodstain patterns, and the excellent photophysical properties of the AIEgen afford high sensitivity and stability (&gt;1 yr). Such an excellent performance cannot be achieved by conventional AIEgens and aggregation-caused quenching luminogens with similar structures. TPE-MI outperforms the benchmark luminol-based technique in visualizing latent bloodstains as showcased in two mock crime scenes: spattered blood track and transfer blood fingerprint. This disclosed method is an advancement in forensic science that could inspire future development of technology for bloodstain visualization.</t>
  </si>
  <si>
    <t>Wang, ZY; Zhang, PF; Liu, HX; Zhao, Z; Xiong, LH; He, W; Kwok, RTK; Lam, JWY; Ye, RQ; Tang, BZ</t>
  </si>
  <si>
    <t>Wang, Zhaoyu; Zhang, Pengfei; Liu, Haixiang; Zhao, Zhen; Xiong, Linghong; He, Wei; Kwok, Ryan T. K.; Lam, Jacky W. Y.; Ye, Ruquan; Tang, Ben Zhong</t>
  </si>
  <si>
    <t>forensic science; aggregation-induced emission; bloodstain detection; thiol probe; public security</t>
  </si>
  <si>
    <t>Hong Kong University of Science &amp; Technology; South China University of Technology; Hong Kong University of Science &amp; Technology; Hong Kong University of Science &amp; Technology; Shenzhen Research Institute, The Hong Kong University of Science &amp; Technology; City University of Hong Kong; Hong Kong University of Science &amp; Technology; South China University of Technology; Shenzhen Center for Disease Control &amp; Prevention (SZCDC)</t>
  </si>
  <si>
    <t>10.1021/acsami.9b04269</t>
  </si>
  <si>
    <t>Role of fingerprint patterns in the histopathologically diagnosed breast cancer females</t>
  </si>
  <si>
    <t>Introduction: Breast cancer is the most common cancer among women in India followed by cervical cancer. It is a major threat to women today with nearly half a million deaths attributed mainly to the lack of early diagnosis. A fingerprint pattern determination is genetic, but it has been reported to be affected by the environmental factors in the first trimester of pregnancy. The importance of fingerprints in the modern world is not restricted to the field of forensic and criminal applications only. The purpose of this study is to examine the fingertip patterns among women with histopathologically diagnosed breast cancer and controls. Material and Methods: The study was conducted 145 histopathologically diagnosed breast cancer women and their fingerprint patterns compared with 145 normal healthy women with no family history of breast cancer. Results: The fingerprint patterns were analyzed between breast cancer and control group of individuals, which showed statistically difference. The most common pattern found in breast cancer females was ulnar loop (67.93%) followed by whorl (24.68%) arches (4.13%) and radial loop (3.24%)while in the normal females, the most common pattern was whorl (50.82) follow by arches (17.58%) radial loop (16.27%) and ulnar loop (15.31%). Discussion and Conclusion: According to our study, we conclude that dermatoglyphics may help in identifying women with risk of breast cancer. The dermatoglyphics can serve as an inexpensive, noninvasive anatomical and effective tool to determine the individuals with breast cancer in their future.</t>
  </si>
  <si>
    <t>Singh, V; Jafar, S; Kaul, N; Singh, B</t>
  </si>
  <si>
    <t>Singh, Vishram; Jafar, Sajjad; Kaul, Nisha; Singh, Bindu</t>
  </si>
  <si>
    <t>JOURNAL OF THE ANATOMICAL SOCIETY OF INDIA</t>
  </si>
  <si>
    <t>Arches; breast cancer; fingerprint patterns; radial loops; ulnar loops; whorls</t>
  </si>
  <si>
    <t>10.4103/JASI.JASI_109_19</t>
  </si>
  <si>
    <t>Simultaneous imaging of latent fingermarks and detection of analytes of forensic relevance by laser ablation direct analysis in real time imaging-mass spectrometry (LADI-MS)</t>
  </si>
  <si>
    <t>Traditional analysis of latent fingermarks using dusting powders and cyanoacrylate fuming uncovers only the physical pattern of the fingerprint ridges, neglecting vast amounts of chemical information within the residue that could divulge more about the owner. Imaging mass spectrometry provides a means to retain the fingerprint ridge detail for identification while also revealing additional chemical information. The technique laser ablation direct analysis in real time imaging-mass spectrometry (LADI-MS) was applied to image the spatial distributions of small molecules of potential forensic relevance in latent fingermarks on non-conductive surfaces. By using this approach, no solvent, matrix, or high-vacuum conditions were required. An index finger was exposed to cocaine, psychoactive legal high plant material, pseudoephedrine, or the explosive RDX, and a fingermark was subsequently deposited on a glass slide for analysis. LADI-MS revealed the spatial distribution of endogenous cholesterol (localized to fingerprint ridges) and simultaneously detected the psychoactive small molecules cocaine, yangonin (derived from Piper methysticum), pseudoephedrine and the explosive RDX in latent fingermarks. The spatial distribution mapping of cholesterol in a lifted print on the non-conductive adhesive side of tape was also accomplished. The ion images of endogenous compounds and detection of exogenous molecules reveal details of chemical exposures, while connecting the exposure to the owner of the print.</t>
  </si>
  <si>
    <t>Fowble, KL; Musah, RA</t>
  </si>
  <si>
    <t>Fowble, Kristen L.; Musah, Rabi A.</t>
  </si>
  <si>
    <t>Laser ablation direct analysis in real time imaging-mass spectrometry; Latent fingermarks; Psychoactive biomarker detection; Explosives detection; TRL 2</t>
  </si>
  <si>
    <t>10.1016/j.forc.2019.100173</t>
  </si>
  <si>
    <t>Synthesis of Carboxyl Functionalized Photoluminescent Nano-SiO2 Fingermark Reagent</t>
  </si>
  <si>
    <t>Fingermark detecting is very important for individual identification over the past decades. However, the health of forensic technicians and our environment had been damaged seriously by these methods. The new method of Nano Particles Reagent for fingermark detection can effectively reduce the nano-dust suspending in the air, andrecover the technicians' health and environment as well. It also resolved the problem of the disposal of dispersant and organic dye. The research focuses on the synthesis of fluorescent nanosilica functionalized by carboxyl and the migrating of latent fingermarks. In this study, nanoscale silicon dioxide doped with fluorescent dyes was prepared by reverse microemulsion method, and the Tris(2, 2'-bipyridine) ruthenium (II) chloride hexahydrate was used to make the nano silica luminescent. Amino modification was accomplished by aminosyl-silane coupling agent. Carboxyl modified fluorescent fingermark developing reagent based on silica nanoparticles was prepared by ammonolysis of butyl two anhydride. The surface chemical groups, fluorescence properties, dispersibility in aqueous phase, surface electrical properties and particle size of the target objectives were characterized by infrared spectroscopy, ultraviolet-visible absorption spectroscopy, Zeta potential-DLS tester and micro-spectrophotometer, respectively. The influence of dye concentration on the fluorescence intensity of products was studied. It was found that the electrical ionization efficiency, the concentration of nano-particles and the migrating time can directly impact the development. As a result, the three-factor orthogonal experiment was designed to explore the effects of pH value, dilution multiple and display time on the display effect in this study. The developing conditions of the fingermarks deposited on aluminum foil surface were preliminarily explored. Some conclusion was presented that the molecular structure of fluorescent dye remained comparing to the maximum absorption before reacting with silica, and 15 mmol.L-1 was the best concentration. The surface modifications of amino and carboxyl were accomplished, and the 375 nm was the exciting wavelength. The nanostructure of the objective in suspension was confirmed. According to the charge characteristic in the suspension, it was proved that the modified silica was positively and negatively charged by amino and carboxyl groups respectively. The product could migrate the fresh and aged fingermarks on non-porous surface in the condition: pH 2.8, double dilution, and 5 minutes. The carboxylic nano-SiO2 suspension is an effective method of fingermarks detecting, and according to the smoothness degree, the more detailed features could be obtained.</t>
  </si>
  <si>
    <t>Chen, YT; Huang, W; Jiang, H; Wang, YF</t>
  </si>
  <si>
    <t>Chen Yu-tai; Huang Wei; Jiang Hong; Wang Yuan-feng</t>
  </si>
  <si>
    <t>Fingermark detecting; Nano silica; Fluorescence; Small particle reagent</t>
  </si>
  <si>
    <t>People's Public Security University of China; Institute of Forensic Science Ministry of Justice PRC; Ministry of Public Security (China)</t>
  </si>
  <si>
    <t>10.3964/j.issn.1000-0593(2019)12-3667-06</t>
  </si>
  <si>
    <t>Synthesis of Li+-ion activated NaYF4: Er3+/Yb3+ phosphors via a modified solid-state process for latent fingerprint detection</t>
  </si>
  <si>
    <t>Li+-ion codoped NaYF4: Er3+/Yb3+ phosphors (beta-NaYF4) with a hexagonal structure were synthesized via a modified solid-state route. High-speed planetary ball milling and solid-liquid mixing were simultaneously used to overcome the drawbacks of high synthesis temperatures in conventional routes. A pure beta-NaYF4 phase was obtained through calcination at 600 degrees C for 3 h. Increases in the codoping content of Li+ ion caused a slight shift in X-ray diffraction peak positions toward high angles owing to the distortion of the local crystal field. Field emission scanning electron microscope images showed agglomerated spherical particles of approximately 0.7 mu m with narrow size distribution. The upconversion properties of beta-NaYF4 codoped with Li+-ion were explored. Two emission bands in the green regions (520 nm and 545 nm) and one emission band in the red region (615 nm) were observed owing to the H-2(11/2)-&gt; I-4(15/2), S-4(3/2)-&gt; I-4(15/2), and F-4(9/2)-&gt; I-4(15/2) transitions of Er3+, respectively. Codoping with 6 mol% Li+ increased the upconversion intensity by three times, which was explained using the energy level diagram. The present phosphors with improved upconversion properties were utilized for latent fingerprint detection on smooth surfaces of regularly used polymer sheets, glass substrates, and compact discs. Using the present phosphors, the base elements with three-level features, such as sharp ridges, valleys, ridge flow, bifurcation, ridge shapes, and dots, were observed on all hydrophilic and hydrophobic surfaces. The prepared phosphors exhibited promising characteristics to detect the features of fingerprint impression for individual identification in forensic applications.</t>
  </si>
  <si>
    <t>Som, S; Yang, CY; Lu, CH; Das, S</t>
  </si>
  <si>
    <t>Som, Sudipta; Yang, Che-Yuan; Lu, Chung-Hsin; Das, Subrata</t>
  </si>
  <si>
    <t>Ball milling; Solid-liquid mixing; Li+-ion codoping; Upconversion; Fingerprint detection</t>
  </si>
  <si>
    <t>National Taiwan University; National Taiwan University of Science &amp; Technology; Council of Scientific &amp; Industrial Research (CSIR) - India; CSIR - National Institute Interdisciplinary Science &amp; Technology (NIIST)</t>
  </si>
  <si>
    <t>10.1016/j.ceramint.2018.12.035</t>
  </si>
  <si>
    <t>The Effects of High Dynamic Range on Fingerprint Images Processed by Photoshop</t>
  </si>
  <si>
    <t>High dynamic range (HDR) imaging is a function that combines five images with different exposures into a single image. This technique may provide fine ridge details of fingerprint images for forensic latent fingerprint examination. Therefore, viewing fingerprints under optimal conditions is of paramount importance. This paper analyzes HDR and non-HDR photos by using the Michelson contrast formula. The Michelson formula will provide a measurement to determine whether better contrast between the background and print can be achieved using the HDR function and if the background color affects the quality of the images. Two hypothesis were tested: (i) the HDR image provides more details of fingerprints with a better tone, greater clarity, and contrast than a normally exposed image regardless of the background color; (ii) the background color does not affect the quality of HDR fingerprint images overall, but the multi-color background may increase the contrast of HDR fingerprint images in some cases.</t>
  </si>
  <si>
    <t>Chuk, H</t>
  </si>
  <si>
    <t>Chuk, Hungngai</t>
  </si>
  <si>
    <t>forensic science; high dynamic range; digital image processing; latent fingerprints; photoshop; forensic photography</t>
  </si>
  <si>
    <t>George Washington University</t>
  </si>
  <si>
    <t>10.1111/1556-4029.13980</t>
  </si>
  <si>
    <t>The fingerprint of linear dunes</t>
  </si>
  <si>
    <t>Fingerprint ridges contain unique defects that allow identification of individuals through a combination of metrics that capture Y-junctions and terminations. Ripples, linear dunes and even Transverse Aeolian Ridges (TARs) on Mars share many of these features with closed Y-junctions where crests merge, open Y-junctions where crests bifurcate, and crest end-terminations. Unfortunately, manual extraction of defects from linear dunefields is extremely time intensive and is not consistently reproducible. Fingerprint minutiae extraction software, a mature tool set used extensively in forensic work, was modified and applied to a range of linear aeolian features to determine whether dune defects could be easily extracted from imagery and used to quantitatively characterize their arrangement. The algorithm produced consistent and repeatable output from a range of imagery sources and resolutions from aeolian environments on Earth and Mars in time frames that were orders-of-magnitude faster than manual identification and extraction approaches. The automation of the extraction of defect location, direction, type and quality of each feature identified allows improved characterization of the spatial arrangement linear aeolian landforms. This approach could significantly augment our ability to analyze these features resulting in an improvement in understanding the organization and dynamics of these features and how they respond to environmental change. Challenges, in the form of extracting defects from complex vegetated dunefields, still remain in adapting this software for use in an aeolian environment.</t>
  </si>
  <si>
    <t>Scuderi, L</t>
  </si>
  <si>
    <t>Scuderi, Louis</t>
  </si>
  <si>
    <t>AEOLIAN RESEARCH</t>
  </si>
  <si>
    <t>Linear dunes; Defects; Minutiae; Fingerprints; Y-junctions; Terminations; Transverse Aeolian Ridge</t>
  </si>
  <si>
    <t>University of New Mexico</t>
  </si>
  <si>
    <t>10.1016/j.aeolia.2019.04.001</t>
  </si>
  <si>
    <t>Physical Geography</t>
  </si>
  <si>
    <t>The Identity of Potters in Early States: Determining the Age and Sex of Fingerprints on Early Bronze Age Pottery from Tell es-Safi/Gath, Israel</t>
  </si>
  <si>
    <t>The organization of craft production has long been a marker for broader social, economic, and political changes that accompanied urbanism. The identity of producers who comprised production groups, communities, or workshops is out of reach using conventional archaeological data. There has been some success using epidermal prints on artifacts to identify the age and sex of producers. However, while age estimates are well developed, determining the sex of ancient potters is complicated by similarities between the prints of adult women and adolescents of either sex. Forensic research indicates that a combination of ridge breadth and density would best identify the age and sex of individuals. To this end, we propose an identification framework to classify fingerprints grounded in experimental and forensic research. In this study, we classify 38 fingerprints on Early Bronze Age (EB) III pottery from the early urban neighborhood at Tell es-Safi/Gath, Israel. Mean ridge breadth (MRB) and mean ridge density (MRD) are used to distinguish the age and sex of prints after accounting for the shrinkage of calcareous fabrics used to make four type of vessels. We apply a modified version of the Kamp et al. (1999) regression equation to the MRB for each individual print. The MRD data are correlated to comparable data from populations with appropriate ancestry to infer sex. When the results are combined, our analyses indicate that two thirds of the fingerprints were likely made by adult men and teenage boys and the remainder by adult women and adolescent girls. This result suggests that men or women were not exclusively making pottery at early urban centers in the Levant. This pattern contrasts a fingerprint study of post-state urban pottery production during the EB in northern Mesopotamia, which suggested women no longer made pottery after cities and states were established in the region.</t>
  </si>
  <si>
    <t>Fowler, KD; Walker, E; Greenfield, HJ; Ross, J; Maeir, AM</t>
  </si>
  <si>
    <t>Fowler, Kent D.; Walker, Elizabeth; Greenfield, Haskel J.; Ross, Jon; Maeir, Aren M.</t>
  </si>
  <si>
    <t>JOURNAL OF ARCHAEOLOGICAL METHOD AND THEORY</t>
  </si>
  <si>
    <t>Ceramics; Fingerprints; Palaeodermatoglyphics; Epidermal ridge breadth; Epidermal ridge density; Age and sex estimation; Early Bronze Age; Tell es-Safi; Gath; Israel; Levant</t>
  </si>
  <si>
    <t>10.1007/s10816-019-09419-9</t>
  </si>
  <si>
    <t>Anthropology; Archaeology</t>
  </si>
  <si>
    <t>The Utility of Skeletal and Surgical Features for the Personal Identification Process: A Pilot Study</t>
  </si>
  <si>
    <t>This pilot study provides a conceptual framework for the application of the anthropological analysis of skeletal features and surgical interventions for the purpose of identification in cases of unknown deceased individuals with unavailable fingerprint, genetic or odontological antemortem data. The study sample includes 276 individuals with known demographic and clinical information from the Italian CAL Milano Cemetery Skeletal Collection. In the sample, 124 (45%) individuals showed one or more skeletal features that may be potentially individualizing. Of these, 79% showed two and more features, which occurred in a multitude of different combinations. Skeletal findings may provide useful postmortem information that can be compared with antemortem witness statements and clinical imaging. However, more research into the utility of dry bone findings and the availability of comparative material, including imaging, and epidemiological data needs to be undertaken before skeletal features can be implemented into identification protocols and databases.</t>
  </si>
  <si>
    <t>Cappella, A; Gibelli, D; Obertova, Z; Cummaudo, M; Castoldi, E; De Angelis, D; Sforza, C; Cattaneo, C</t>
  </si>
  <si>
    <t>Cappella, Annalisa; Gibelli, Daniele; Obertova, Zuzana; Cummaudo, Marco; Castoldi, Elisa; De Angelis, Danilo; Sforza, Chiarella; Cattaneo, Cristina</t>
  </si>
  <si>
    <t>forensic science; forensic anthropology; skeletal collection; identity; pathological changes; human rights</t>
  </si>
  <si>
    <t>University of Milan; University of Milan</t>
  </si>
  <si>
    <t>10.1111/1556-4029.14117</t>
  </si>
  <si>
    <t>The Visualization of Fingerprints using Conducting Polymer Layers</t>
  </si>
  <si>
    <t>The visualization of fingerprints on metal substrates is a problematic issue in contemporary criminology. Common methods of visualization (powder methods) are fast and simple but not very effective for metallic substrates. If fingerprints are deposited on metallic media, the commonly used methods are based on the reaction of the reagent with the fingerprint material, making the ridges of the papillary lines visible and creating a positive image of the fingerprint. However, for these classical methods, the progressive aging of the fingerprint poses a problem, resulting in the loss of identification information. This review is devoted to the use of a thin conducting polymer layers for better visualization of fingerprints on problematic metal surfaces, which are widespread in the criminology. The fingerprint on a metallic substrate behaves like a template: it masks those areas where papillary lines are present, thus inhibiting polymer deposition. The result is a negative image of the fingerprint which means that only areas where the surface of the substrate is not blocked by the fingerprint are visible. This simple method of the fingerprint visualization, based on electrodeposited polymers is fast, inexpensive and reliable. It can represent a great help for criminal investigators.</t>
  </si>
  <si>
    <t>Slaninová, T; Broncová, G; Straus, J; Shishkanova, TV</t>
  </si>
  <si>
    <t>Slaninova, Tereza; Broncova, Gabriela; Straus, JIRi; Shishkanova, Tatiana, V</t>
  </si>
  <si>
    <t>CHEMICKE LISTY</t>
  </si>
  <si>
    <t>fingerprint; conducting polymer; visualization of fingerprint; metal substrate; forensic analysis</t>
  </si>
  <si>
    <t>University of Chemistry &amp; Technology, Prague; University of Finance &amp; Administration - Czech Republic</t>
  </si>
  <si>
    <t>Two Novel Methods for Enhancing Postmortem Fingerprint Recovery from Mummified Remains</t>
  </si>
  <si>
    <t>Postmortem fingerprint collection is a routine part of many forensic death investigations. Although the production of postmortem prints is usually straight forward, several obstacles and scenarios can make the collection difficult. A common challenge occurs when finger pads are mummified. Several current techniques allow for softening and rehydration of mummified finger pads; however, despite the employment of such techniques, the production of adequate postmortem fingerprints can remain elusive. The authors present two techniques that can improve the chances of obtaining suitable fingerprints from mummified remains. The baby powder method involves applying a cornstarch-based powder, such as baby powder, onto the darkened and mummified finger pads, to allow better visualization of the fingerprint detail. The transillumination method involves carefully dissecting away the tissues underlying the finger pad, followed by placement of a bright light source underneath the finger pad, such that the finger ridge pattern is illuminated.</t>
  </si>
  <si>
    <t>Morgan, LO; Johnson, M; Cornelison, J; Isaac, C; deJong, J; Prahlow, JA</t>
  </si>
  <si>
    <t>Morgan, Lee O.; Johnson, Marty; Cornelison, Jered; Isaac, Carolyn; deJong, Joyce; Prahlow, Joseph A.</t>
  </si>
  <si>
    <t>forensic science; fingerprints; forensic pathology; identification; autopsy; postmortem</t>
  </si>
  <si>
    <t>Western Michigan University</t>
  </si>
  <si>
    <t>10.1111/1556-4029.13876</t>
  </si>
  <si>
    <t>Ultrasound induced synthesis of dual phased hierarchical ZrO2:Eu3+ architectures: Fluorescent based sensor for rapid visualization of latent fingerprints</t>
  </si>
  <si>
    <t>Red emitting ZrO2:Eu3+ (1-7 mol %) nanophosphors were fabricated via ultrasonication route with Aloe Vera gel as a bio-surfactant. The sonication time engineered both the crystal structure and morphology of the prepared nanophosphor: shorter sonication time leads to the synthesis of tetragonal phase, while - longer sonication time favors the formation of cubic ZrO2 phase. A plausible growth mechanism of the architectures that implies aggregation via oriented attachment followed by an Ostwald ripening was proposed. The photoluminescence results showed the characteristic emission peaks of Eu3+ ions at (similar to) 591 nm (D-5(0) &gt; F-7(1)), 606 nm (D-5(0) &gt; F-7(2)), 661 nm (D-5(0) -&gt; F-7(3)) and 712 nm (D-5(0) -&gt; F-7(4)). The photometric results clearly evident that the nanophosphors emit pure red color with high purity, which signify its use as a warm red component in WLEDs applications. The - powder dusting strategy was followed for the visualization of sweat latent fingerprints using optimized ZrO2:Eu3+(5 mol %) nanophosphor on many surfaces. Most essential type 1-3 ridge characteristics were clearly revealed with high sensitivity, selectivity and low background hindrance. The adopted method was simple and environment friendly for sweat fingerprint development, and promising outlook in criminal investigation and forensic science.</t>
  </si>
  <si>
    <t>Rohini, BS; Darshan, GP; Premkumar, HB; Kavyashree, D; Sharma, SC; Sreenivasa, S; Nagabhushana, H</t>
  </si>
  <si>
    <t>Rohini, B. S.; Darshan, G. P.; Premkumar, H. B.; Kavyashree, D.; Sharma, S. C.; Sreenivasa, S.; Nagabhushana, H.</t>
  </si>
  <si>
    <t>Ultrasonication; Bio-surfactant; Hierarchical architectures; Photoluminescence; Latent fingerprints</t>
  </si>
  <si>
    <t>Tumkur University; M. S. Ramaiah University of Applied Sciences; National Assessment &amp; Accreditation Council (NAAC); Tumkur University</t>
  </si>
  <si>
    <t>10.1016/j.colsurfa.2019.123749</t>
  </si>
  <si>
    <t>Updating procedures in forensic chemistry: One step cyanoacrylate method to develop latent fingermarks and subsequent DNA profiling</t>
  </si>
  <si>
    <t>Fingerprints play a key role in crime scene investigations because their friction ridges pattern can be used for identification purposes. In most cases, fingermarks are invisible and influenced by substrates or environmental factors. Latent fingermarks, on non-porous substrates, developed by traditional cyanoacrylate fuming process, often lack contrast with the substrates; therefore further enhancements are required, such as dye staining or powder dusting. This second step, that is part of the conventional detection, aims at improving contrast and at increasing the legibility of details. To avoid the second step, several commercially available formulations of cyanoacrylate have been recently manufactured and marketed as one-step fuming reagents for latent fingerprints visualization. In particular, Lumicyano is found to be very promising, combining the cyanoacrylate fuming and the dyeing procedures into a one-step process offering the potential to save time and effort in the detection of latent fingermarks. In this work, a detailed comparative examination between conventional, two steps process (cyanoacrylate fuming followed by staining with Basic Yellow 40) and Lumicyano is proposed for fingerprints detection, in cooperation with the Scientific Investigation Department (Carabinieri-RIS) of Rome. The study has been conducted on fresh and aged fingermarks (up to 100 days) and applied to non-porous surfaces without changing the fuming chamber settings of forensic laboratories. Fingermarks has been detected with UV Reflection (lambda(254)) using SceneScope RUVIS instrumentation; furthermore, marks have been observed under white light and in fluorescence (lambda(415) e lambda(515)) with crimescope system in order to ensure a good compatibility with the forensic light sources available within most police forces. The Lumicyano fluorescence decay was also evaluated up to 20 days. The possibility of further DNA detection after marks visualization, has also been investigated to propose a novel approach able to detect fingermarks and DNA from the same forensic trace. Furthermore, NMR analysis was performed to get some information about the interaction between the ethyl-2-polycyanoacrylate and 3-chloro-6-ethoxy-1,2,4,5-tetrazine (Lumicyano post fumigation) as well as to understand whether the fluorophore binds covalently the polymer formed on the ridges. The results indicate that good ridges clarity and excellent contrast are observed with one-step process, concluding that Lumicyano detects fingermarks with equal or better sensitivity and ridge details than currently used cyanoacrylate, allowing marks' acquisition ever after 100 days. This study has shown that further enhancement with Basic Yellow 40 (BY40) after Lumicyano can still be carried out if required, allowing the visualization of marks using a different combination of incident/emission longwave, for best performing results. Moreover, Lumicyano was found to be compatible with a subsequent DNA. The results of NMR analysis show that there is no chemical covalent bond between fluorophore and polymer.</t>
  </si>
  <si>
    <t>Risoluti, R; Filetti, V; Iuliano, G; Niola, L; Schiavone, S; Arcudi, G; Materazzi, S</t>
  </si>
  <si>
    <t>Risoluti, Roberta; Filetti, Vera; Iuliano, Gianpaolo; Niola, Luca; Schiavone, Sergio; Arcudi, Giovanni; Materazzi, Stefano</t>
  </si>
  <si>
    <t>Lumicyano; Latent fingerprints; One-step analysis; DNA detection; Forensic investigation</t>
  </si>
  <si>
    <t>Sapienza University Rome; University of Catania; Scientific Investigations Department - Carabinieri Army; University of Rome Tor Vergata</t>
  </si>
  <si>
    <t>10.1016/j.microc.2019.03.056</t>
  </si>
  <si>
    <t>Vanadium pentoxide nanorods in latent finger print detection</t>
  </si>
  <si>
    <t>Nanostructures contribute vital applications for surface-based science including latent fingerprints (LFPs) detection and reconstruction. Fingerprints are unique to an individual, matching the finger prints help to identify culprits. Vanadium Pentoxide (V2O5) nanorods were synthesized via hydrothermal method using pomegranate peel extract as fuel, towards their use in fingerprint development. PXRD patterns confirmed the formation of orthorhombic V2O5 crystal structure. Raman vibration modes at 144 cm(-1) and 994 cm(-1) signifies the characteristic orthorhombic V2O5 structural formation, FTIR spectra shows vibration bands of V2O5, UV-vis spectroscopy shows an intrinsic absorption band at similar to 418 nm corresponding to electron transitions (O-2p -&gt; V-3d). The energy band gap (E-g) estimated from absorption spectrum was found to be similar to 2.35 eV. Formation of nanorods was observed from SEM micrographs and particle size was found to be 30 nm from TEM images. Photoluminescence emission studies were performed and yellow-orange (brown) emission was observed from CIE diagram. The characteristic brown-Yellow-orange color of V2O5 nanorods supports tracing of LFPs on many kind of surfaces in visible light which eliminates the need for illuminating source. Hence, V2O5 nanorods find potential application in Forensic sciences.</t>
  </si>
  <si>
    <t>Navyashree, GR; Hareesh, K; Nagabhushana, H; Nagaraju, G; Sunitha, DV</t>
  </si>
  <si>
    <t>Navyashree, G. R.; Hareesh, K.; Nagabhushana, H.; Nagaraju, G.; Sunitha, D., V</t>
  </si>
  <si>
    <t>MATERIALS RESEARCH EXPRESS</t>
  </si>
  <si>
    <t>latent fingerprints; hydrothermal method; forensic sciences</t>
  </si>
  <si>
    <t>REVA University; Tumkur University; Siddaganga Institute of Technology</t>
  </si>
  <si>
    <t>10.1088/2053-1591/ab1949</t>
  </si>
  <si>
    <t>A method for the statistical interpretation of friction ridge skin impression evidence: Method development and validation</t>
  </si>
  <si>
    <t>The forensic fingerprint community has faced increasing amounts of criticism by scientific and legal commentators, challenging the validity and reliability of fingerprint evidence due to the lack of an empirically demonstrable basis to evaluate and report the strength of the evidence in a given case. This paper presents a method, developed as a stand-alone software application, FRStat, which provides a statistical assessment of the strength of fingerprint evidence. The performance was evaluated using a variety of mated and non-mated datasets. The results show strong performance characteristics, often with values supporting specificity rates greater than 99%. This method provides fingerprint experts the capability to demonstrate the validity and reliability of fingerprint evidence in a given case and report the findings in a more transparent and standardized fashion with clearly defined criteria for conclusions and known error rate information thereby responding to concerns raised by the scientific and legal communities. Published by Elsevier B.V.</t>
  </si>
  <si>
    <t>Swofford, HJ; Koertner, AJ; Zemp, F; Ausdemore, M; Liu, A; Salyards, MJ</t>
  </si>
  <si>
    <t>Swofford, H. J.; Koertner, A. J.; Zemp, F.; Ausdemore, M.; Liu, A.; Salyards, M. J.</t>
  </si>
  <si>
    <t>Forensic science; Fingerprints; Strength of evidence; Weight of evidence; Likelihood ratio; Probability</t>
  </si>
  <si>
    <t>University of Lausanne; University of South Dakota; University of Virginia</t>
  </si>
  <si>
    <t>10.1016/j.forsciint.2018.03.043</t>
  </si>
  <si>
    <t>A novel monodisperse SiO2@C-dot for the rapid and facile identification of latent fingermarks using self-quenching resistant solid-state fluorescence</t>
  </si>
  <si>
    <t>Solid powder fluorescence shows great potential for application in medicine, biology, and engineering, especially in the identification of latent fingermarks in forensic science. However, conventional developing methods suffer from some drawbacks, such as low contrast, low sensitivity, low selectivity, and high toxicity. To conquer these challenges, novel SiO2@C-dot microspheres were prepared via a facile one-pot hydrothermal method by using citric acid as a carbon source and aminosilane as a nitrogen source. Interestingly, the results showed that the resultant powders possess good monodispersity, high fluorescence emission, and resistance to self-quenching. Additionally, the mechanism for the solid-state fluorescence of SiO2@C-dot compounds was also investigated. More importantly, the fingermarks on various surfaces, including transparent glasses, ceramic tiles, transparent plastics, aluminum alloys, plastic cards, painted woods, artificial leathers, and Chinese paper money, developed by the powders have indicated well-defined papillary ridges under a 365 nm UV lamp. The novel strategy of using monodisperse SiO2@C-dot microspheres as a fluorescent label for developing latent fingermarks showed greater advantages compared to conventional methods, which was also demonstrated using the automatic fingerprint identification system. It is simple, rapid, low-cost, nontoxic, and effective, and is expected to be a promising alternative for the development of latent fingerprints in forensic science.</t>
  </si>
  <si>
    <t>Peng, D; Liu, X; Huang, MJ; Wang, D; Liu, RL</t>
  </si>
  <si>
    <t>Peng, Di; Liu, Xiang; Huang, Mengjun; Wang, Dan; Liu, Renlong</t>
  </si>
  <si>
    <t>Southwest University of Political Science &amp; Law - China; Chongqing University of Arts &amp; Sciences; Chongqing University</t>
  </si>
  <si>
    <t>10.1039/c8dt00579f</t>
  </si>
  <si>
    <t>A novel pore extraction method for heterogeneous fingerprint images using Convolutional Neural Networks</t>
  </si>
  <si>
    <t>Most fingerprint recognition systems use Level 1 characteristics (ridge flow, orientation, and frequency) and Level 2 features (minutiae points) to recognize individuals. Level 3 features (sweat pores, incipient ridges and ultra-thin characteristics of the ridges) are less frequently adopted because they can be extracted only from high resolution images, but they have the potential of improving all the steps of the biometric recognition process. In particular, sweat pores can be used for quality assessment, liveness detection, biometric matching in live applications, and matching of partial latent fingerprints in forensic applications. Currently, each type of fingerprint acquisition technique (touch-based, touchless, or latent) requires a different algorithm for pore extraction. In this paper, we propose the first method in the literature able to extract the coordinates of the pores from touch-based, touchless, and latent fingerprint images. Our method uses specifically designed and trained Convolutional Neural Networks (CNN) to estimate and refine the centroid of each pore. Results show that our method is feasible and achieved satisfactory accuracy for all the types of evaluated images, with a better performance with respect to the compared state-of-the-art methods. (C) 2017 Elsevier B.V. All rights reserved.</t>
  </si>
  <si>
    <t>Labati, RD; Genovese, A; Muñoz, E; Piuri, V; Scotti, F</t>
  </si>
  <si>
    <t>Labati, Ruggero Donida; Genovese, Angelo; Munoz, Enrique; Piuri, Vincenzo; Scotti, Fabio</t>
  </si>
  <si>
    <t>Fingerprint; Pores; Level 3; Deep learning; Latent; CNN</t>
  </si>
  <si>
    <t>University of Milan</t>
  </si>
  <si>
    <t>10.1016/j.patrec.2017.04.001</t>
  </si>
  <si>
    <t>A preliminary assessment of latent fingerprint evidence damage on mobile device screens caused by digital forensic extractions</t>
  </si>
  <si>
    <t>Mobile devices continue to feature heavily in criminal investigations and often bear multiple forms of potentially relevant evidence. In the context of identifying the owner of a device, both latent fingerprints and resident digital data may be crucial to investigations, yet each individual process may have a detrimental impact on the other. Fingerprint development techniques are known to impact device hardware, whilst digital extraction processes can destroy latent prints. This article examines the impact of mobile device extraction procedures on resident screen fingerprints. The impact of bare fingered, cotton gloved, latex gloved and stylus screen press and swipes on latent print destruction are examined. Results indicate that all forms of interaction cause print damage, but to a variable extent. Provisional device handling recommendations are offered. (C) 2018 Elsevier Ltd. All rights reserved.</t>
  </si>
  <si>
    <t>Horsman, G; Page, H; Beveridge, P</t>
  </si>
  <si>
    <t>Horsman, Graeme; Page, Helen; Beveridge, Peter</t>
  </si>
  <si>
    <t>DIGITAL INVESTIGATION</t>
  </si>
  <si>
    <t>Digital forensics; Mobile device forensics; Fingerprints; Investigation; Crime</t>
  </si>
  <si>
    <t>University of Teesside</t>
  </si>
  <si>
    <t>10.1016/j.diin.2018.10.002</t>
  </si>
  <si>
    <t>A pyrene formulation for fluorometric visualization of latent fingermarks</t>
  </si>
  <si>
    <t>Present work is conducted to demonstrate the use of pyrene for the development of latent fingermarks. Pyrene formulation with binders can be efficiently used for developing latent fingermarks on porous, non-porous and semi-porous surfaces. The effectiveness of pyrene formulation for the detection of latent fingermarks present on a large variety of objects was systematically and comparatively carried out. To optimize the working formulation, studies were carried out using different pyrene concentrations followed by various substrate study, time dependent study, temperature study, depleted fingermark development and the stability of the proposed formulation. When illuminated at 366 nm, the developed fingermarks showed clear, high contrast primary, secondary and tertiary level ridge details. This work reveals that the fluorescent molecules having high quantum yield are a versatile fluorescent label and can find their applications in forensic latent fingermark development.</t>
  </si>
  <si>
    <t>Sharma, KK; Kannikanti, GH; Baggi, TRR; Vaidya, JR</t>
  </si>
  <si>
    <t>Sharma, Kirti Kumari; Kannikanti, Gavash Harsha; Baggi, Tulsidas Ramachandra Rao; Vaidya, Jayathirtha Rao</t>
  </si>
  <si>
    <t>pyrene; fluorescence; binders; formulation; fingermarks</t>
  </si>
  <si>
    <t>Academy of Scientific &amp; Innovative Research (AcSIR); Council of Scientific &amp; Industrial Research (CSIR) - India; CSIR - Indian Institute of Chemical Technology (IICT)</t>
  </si>
  <si>
    <t>10.1088/2050-6120/aabe02</t>
  </si>
  <si>
    <t>A split aptamer-based imaging solution for the visualization of latent fingerprints</t>
  </si>
  <si>
    <t>An efficient method for detecting latent fingerprints (LFPs) is very important for personal identification in forensic science. Herein, a simple label-free strategy was designed for the visualization of LFPs by using a split aptamer-based imaging solution. The imaging solution consists of N-methyl mesoporphyrin IX (NMM) molecules and two DNA strands both embedded with split aptamers and split G-quadruplex sequences, respectively. The split aptamers were used to specifically bind with the lysozyme in the residues of LFPs, which brought the two DNA strands into proximity and resulted in the formation of a G-quadruplex/NMM complex. Taking advantage of the high recognition power of the aptamers and the unique fluorescence feature of the G-quadruplex/NMM complex, this split aptamer-based imaging solution was successfully applied for the visualization of LFPs under the irradiation of a handheld UV lamp. Furthermore, this approach was robust for visualizing LFPs on different substrates and from different volunteers. Therefore, this LFP imaging strategy might find wide application in forensic investigations.</t>
  </si>
  <si>
    <t>Liu, XJ; Li, XY; Lu, YY; Cao, JB; Li, F</t>
  </si>
  <si>
    <t>Liu, Xiaojuan; Li, Xiuyuan; Lu, Yingying; Cao, Jiabing; Li, Feng</t>
  </si>
  <si>
    <t>Qingdao Agricultural University</t>
  </si>
  <si>
    <t>10.1039/c8ay00538a</t>
  </si>
  <si>
    <t>A target image-oriented dictionary learning-based method for fully automated latent fingerprint forensic</t>
  </si>
  <si>
    <t>Several fully automated latent print forensic techniques have been reported. In this paper, we propose a fully automated latent print segmentation module for the partition of the fingerprint region in a query latent image, which can help find a corresponding match of the suspect reliably. Being different from the existing methods that build the prelearned dictionary from the high-quality fingerprint image patches, the proposed dictionary learning procedure is conducted on the target images. The advantages of the proposed method are the following: (i) it does not require a large number of high-quality ridge-valley atoms and (ii) not only the structure similarity but also the pattern scale has been kept consistent between the target image patches and learned dictionary atoms. Because no commercial latent fingerprint matcher is publicly available and the latent matcher reported in the literature is not accessible to the public either, a latent fingerprint matching platform is implemented to evaluate the obtained segmentation results and automated latent fingerprint matching performance. On the basis of this platform, experimental comparisons are conducted to assess closeness to the system performance upper bound when different segmentation modules are deployed. Moreover, matcher-independent criteria such as genuine minutiae preservation rate and the segmented region of interest's accuracy are used. All the experimental results demonstrate that the proposed segmentation approach outperforms state-of-the-art techniques in terms of finding the correct fingerprint of the suspect subject.</t>
  </si>
  <si>
    <t>Xu, JW; Hu, JK; Jia, XP</t>
  </si>
  <si>
    <t>Xu, Jinwei; Hu, Jiankun; Jia, Xiuping</t>
  </si>
  <si>
    <t>COMPUTATIONAL INTELLIGENCE</t>
  </si>
  <si>
    <t>dictionary learning; fingerprint segmentation; latent fingerprint</t>
  </si>
  <si>
    <t>10.1111/coin.12177</t>
  </si>
  <si>
    <t>Background-free latent fingerprint imaging based on nanocrystals with long-lived luminescence and pH-guided recognition</t>
  </si>
  <si>
    <t>Latent fingerprints (LFPs) are highly specific to individuals, and LFP imaging has played an important role in areas such as forensic investigation and law enforcement. Presently, LFP imaging still faces considerable problems, including background interference and destructive and complex operations. Herein, we have designed a background-free, nondestructive, and easy-to-perform method for LFP imaging based on pH-mediated recognition of LFPs by carboxyl group-functionalized Zn2GeO4:Mn (ZGO:Mn-COOH) persistent luminescence nanorods (PLNRs). By simply adjusting the pH of the ZGO: Mn-COOH colloid dispersion to a certain acidic range, the negatively charged ZGO: Mn-COOH readily binds to protonated fingerprint ridges via electrostatic attraction. The ZGO:Mn-COOH colloid dispersion can be stored in portable commercial spray bottles, and the LFPs have been easily detected in situ by simply dropping the colloid dispersion on the LFPs. Moreover, since the ZGO:Mn-COOH can remain luminescent after excitation ceases, background color and background fluorescence interference were efficiently removed by simply capturing the luminescent LFP images after the excitation ceased. The entire LFP imaging process can be easily conducted without any destructive or complex operations. Due to the great versatility of the developed method for LFP imaging, clear LFP images with well-resolved ridge patterns were obtained. The designed background-free, nondestructive, and easy-to-perform LFP imaging strategy has great potential for future applications, such as forensic investigations and law enforcement.</t>
  </si>
  <si>
    <t>Li, ZH; Wang, Q; Wang, YQ; Ma, QQ; Wang, J; Li, ZH; Li, YX; Lv, XB; Wei, W; Chen, L; Yuan, Q</t>
  </si>
  <si>
    <t>Li, Zhiheng; Wang, Qian; Wang, Yingqian; Ma, Qinqin; Wang, Jie; Li, Zhihao; Li, Yingxue; Lv, Xiaobo; Wei, Wei; Chen, Lang; Yuan, Quan</t>
  </si>
  <si>
    <t>fingerprint; persistent luminescence; background interference; nanoparticle; imaging</t>
  </si>
  <si>
    <t>Wuhan University; Institute of Process Engineering, CAS; Chinese Academy of Sciences; Wuhan University</t>
  </si>
  <si>
    <t>10.1007/s12274-018-2133-6</t>
  </si>
  <si>
    <t>Bare footprint metric analysis methods for comparison and identification in forensic examinations: A review of literature</t>
  </si>
  <si>
    <t>Footprint is one of the most common types of physical evidence recovered at a crime scene. The forensic footprint evidence may play an important role in establishing the identity of a person; therefore, its examination is of prime importance. A link may be established by observing and comparing the morphological features of footprints with the perpetrator. These barefoot prints may be present as a two-dimensional print or a three-dimensional imprint depending on the substrate upon which they have been impressed upon and accordingly different methods and techniques are implemented in order to identify the questioned prints. After the execution of appropriate procedure, these prints are then compared with the exemplar prints, i.e., prints of the suspects to narrow down the process of identification. The analysis of bare footprints has been used to offer a wide range of knowledge about different print patterns. Thus, the present work extends an overview of the different methods and indices that are being used to evaluate footprints for comparison and identification purposes. The evaluation and interpretation of footprints is not only of prime importance in forensic examination but also help in clinical examinations and elucidation of various podiatric disorders. The paper also focuses on the occurrence of footprint evidence, forensic podiatric training and education, reliability and accuracy of the footprint analysis methods and associated intra-rater and inter-rater discrepancies.</t>
  </si>
  <si>
    <t>Mukhra, R; Krishan, K; Kanchan, T</t>
  </si>
  <si>
    <t>Mukhra, Richa; Krishan, Kewal; Kanchan, Tanuj</t>
  </si>
  <si>
    <t>Forensic science; Footprint morphology; Forensic podiatry; Methods of analyzing footprints; Bare footprints; Personal identification</t>
  </si>
  <si>
    <t>10.1016/j.jflm.2018.05.006</t>
  </si>
  <si>
    <t>Bio-template assisted solvothermal synthesis of broom-like BaTiO3: Nd3+ hierarchical architectures for display and forensic applications</t>
  </si>
  <si>
    <t>Broom-like hierarchical structures of BaTiO3:Nd3+ (1-11 mol %) nanophosphors (NPs) were fabricated via CTAB assisted solvothermal route. Controlled experiments namely, reaction temperature, surfactant concentration, pH and time duration were performed and its influences on morphology of the product was investigated. These conditions may tune the simple structures to broom-like hierarchical structures. The energy band gap (E-s) of the synthesized NPs were estimated to be similar to 3.29-3.42 eV. Judd-Ofelt (J-O) intensity parameters were calculated by utilizing the photoluminescence emission spectra instead of normal absorption spectra. The CIE and CCT results indicates that the NPs exhibit intense blue light applicable for fabrication of cool LEDs. LFPs visualized by staining optimized NPs following powder dusting technique exhibits well defined level 1-3 ridge characteristics. Hence, it evidences versatility of the development techniques and NPs for visualization of LFPs with excellent sensitivity, selectivity, and without background hindrance. The obtained results evidence that the optimized NPs can be explored as a novel labeling marker for probing visualization of LFPs and solid state lightning.</t>
  </si>
  <si>
    <t>Dhanalakshmi, M; Nagabhushana, H; Sharma, SC; Basavaraj, RB; Darshan, GP; Kavyashree, D</t>
  </si>
  <si>
    <t>Dhanalakshmi, M.; Nagabhushana, H.; Sharma, S. C.; Basavaraj, R. B.; Darshan, G. P.; Kavyashree, D.</t>
  </si>
  <si>
    <t>Solvothermal; Photoluminescence; Latent fingerprint; Sweat pores</t>
  </si>
  <si>
    <t>Bharathiar University; Tumkur University; Avinashilingam University for Women; Jain University</t>
  </si>
  <si>
    <t>10.1016/j.materresbull.2018.02.003</t>
  </si>
  <si>
    <t>Cationic dye-diatomite composites: Novel dusting powders for developing latent fingerprints</t>
  </si>
  <si>
    <t>Most fingerprints left at crime scenes are latent and require treatment to render them visible. Powder method, the most widely used procedure for developing latent fingerprints, is based on the visual contrast between background surface and powder-covered fingerprint region, thus dusting powders with excellent performance are urgently needed. Four cationic dye-diatomite composite powders with different colors have been prepared relying on the adsorption between cationic dye molecule and diatomite. Compared with synthetic silica matrix, the employment of natural diatomite greatly reduces the amount of dye usage, which is simple, green and low-cost. The cationic dye-diatomite composite powders are successfully used as novel dusting powders for developing latent fingerprints on various substrates including glass slides, notebook paper, PVC sheets, ceramic tile, water bottle label, stainless steel coin, tea caddy, compact disc and packing box. High-quality patterns of fingerprints with second level features can be obtained within a short period of time. This work shows that the cationic dye-diatomite composite powders have high sensitivity, high selectivity and good contrast and are promising for practical use in forensic science.</t>
  </si>
  <si>
    <t>Yuan, CJ; Li, M; Wang, M; Zhang, LM</t>
  </si>
  <si>
    <t>Yuan, Chuanjun; Li, Ming; Wang, Meng; Zhang, Limei</t>
  </si>
  <si>
    <t>Forensic science; Latent fingerprint; Cationic dye; Diatomite</t>
  </si>
  <si>
    <t>Criminal Investigation Police University of China; Ministry of Public Security (China)</t>
  </si>
  <si>
    <t>10.1016/j.dyepig.2018.01.055</t>
  </si>
  <si>
    <t>Characterization of a Novel Co2TiO4 Nanopowder for the Rapid Identification of Latent and Blood Fingerprints</t>
  </si>
  <si>
    <t>Co2TiO4 nanopowders for detecting latent and blood fingerprints were prepared by a traditional coprecipitation method and characterized by X-ray diffraction, transmission electron microscopy, energy-dispersive spectroscopy, and Fourier transform infrared spectroscopy. The results from morphological and componential characterization showed that green Co2TiO4 nanopowders with inverse spinel structure were almost spherical and uniform in size without any impurities. To demonstrate the effectiveness of Co2TiO4 nanopowders, powder dusting and small particle reagent methods were successfully used to develop latent and blood fingerprints on various substrates including nonporous surfaces, semiporous surfaces, and porous surfaces. The principles of the small particle reagent method for developing latent blood fingerprints were also investigated. Our experiments on lit aged fingerprints exhibited high sensitivity, high contrast, and high selectivity, suggesting that Co2TiO4 nanopowders may be a novel probe to develop both latent and blood fingerprints at crime scenes due to their fine ridge details, ease of use, and rapidness.</t>
  </si>
  <si>
    <t>Peng, D; Liu, X; Huang, MJ; Liu, RL</t>
  </si>
  <si>
    <t>Peng, Di; Liu, Xiang; Huang, Mengjun; Liu, Renlong</t>
  </si>
  <si>
    <t>Co2TiO4 nanopowder; forensic science; latent blood fingerprint; latent fingerprint; rapid identification</t>
  </si>
  <si>
    <t>Southwest University of Political Science &amp; Law - China; Chongqing University; Chongqing University of Arts &amp; Sciences</t>
  </si>
  <si>
    <t>10.1080/00032719.2017.1391827</t>
  </si>
  <si>
    <t>Combustion synthesis and characterization of blue long lasting phosphor CaAl2O4: Eu2+, Dy3+ and its novel application in latent fingerprint and lip mark detection</t>
  </si>
  <si>
    <t>This work investigates the structural, optical and photometric characterization of a Eu2+/Dy3+ doped calcium aluminates phosphor (CaAl2O4: Eu2+/Dy3+) for finger and lip print detections. Synthesis of CaAl2O4: Eu2+/Dy3+ (CAED) phosphors were carried out via a combustion synthesis method with urea as a fuel. Eu2+/Dy3+ doped CaAl2O4 phosphors have been studied with X-ray diffraction (XRD, Energy Dispersive X-Ray Spectroscopy Selected Area Diffraction (SAED) and High resolution Transmission Electron Microscope (HR-TEM). The XRD pattern shows that the synthesized Eu2+/Dy3+ doped CaAl2O4 phosphor have a single monoclinic structure and show that the addition of the dopant/co-dopants didn't change the crystal structure. The formation of monoclinic phase was confirmed by the selected area diffraction pattern. The TEM micrograph displays the morphology of the synthesized Eu2+/Dy3+ doped CaAl2O4 phosphors as spherical particles with an average particle size of 33 nm. The optical band gap was calculated using the diffuse reflectance for the synthesized nanophosphor powders. The photoluminescence emission spectra was recorded for the synthesized powder, with an excitation wavelength of 326 nm and the major bands was recorded at 447 nm corresponding to the blue color and two minor bands were recorded at 577 nm and 616 nm. To the best of our knowledge, this work is the first to show the use of CaAl2O4: Eu2+/Dy3+ nanophosphor in developing latent fingerprint and lip print effectively.</t>
  </si>
  <si>
    <t>Sharma, V; Das, A; Kumar, V; Kumar, V; Verma, K; Swart, HC</t>
  </si>
  <si>
    <t>Sharma, Vishal; Das, Amrita; Kumar, Vijay; Kumar, Vinay; Verma, Kartikey; Swart, H. C.</t>
  </si>
  <si>
    <t>Nanophosphor; Photoluminescence; Fingerprint; Lip print; Forensic; Combustion synthesis</t>
  </si>
  <si>
    <t>Panjab University; Chandigarh University; Shri Mata Vaishno Devi University; University of the Free State</t>
  </si>
  <si>
    <t>10.1016/j.physb.2017.07.019</t>
  </si>
  <si>
    <t>Comparison of scanning Kelvin probe with SEM/EPMA techniques for fingermark recovery from metallic surfaces</t>
  </si>
  <si>
    <t>Most traditional techniques to recover latent fingermarks from metallic surfaces do not consider the metal surface properties and instead focus on the fingermark chemistry. The scanning Kelvin probe (SKP) technique is a non-contact, non-destructive method, used under ambient conditions, which can be utilised to recover latent prints from metallic surfaces and does not require any enhancement techniques or prevent subsequent forensic analysis. Where a fingermark ridge contacted the metal, the contact potential difference (CPD) contrast between the background surface and the fingermark contact area was 10-50 mV. Measurements were performed on the untreated brass, nickel-coated brass and copper metal surfaces and compared to traditional forensic enhancement techniques such as Vacuum Metal Deposition (VMD) using Au-Zn and Au-Ag. Using VMD, the CPD change ranged from 0 to 150 mV between the dissimilar metal surfaces affected by the fingermark. In general, SKP worked best without additional enhancement techniques. Scanning Electron Microscope (SEM) scans were used to identify the fingermark contact areas through a sodium, chlorine and oxygen electron probe micro-analyzer (EPMA). The fingermark was observed in the backscattered electron image as the carbon deposits scattered the electrons less than the surrounding metal surface. The fingermark is shown clearly in a Cathodoluminescence scan on the copper sample as it blocks the photon emission at band gap (2.17 eV) from the underlying copper oxide (Cu2O) surface. For the first time, SEM, EPMA and Cathodoluminescence techniques were compared to SKP data. Visible and latent fingermarks were tested with latent, eccrinous fingermarks more easily imaged by SKP. Results obtained were very encouraging and suggest that the scanning Kelvin probe technique, which does not need vacuum, could have a place as a first stage analysis tool in serious crime investigation. (c) 2018 Elsevier B.V. All rights reserved.</t>
  </si>
  <si>
    <t>Challinger, SE; Baikie, ID; Flannigan, G; Halls, S; Laing, K; Daly, L; Daeid, NN</t>
  </si>
  <si>
    <t>Challinger, S. E.; Baikie, I. D.; Flannigan, G.; Halls, S.; Laing, K.; Daly, L.; Daeid, N. Nic</t>
  </si>
  <si>
    <t>Scanning Kelvin probe; Fingermarks; Forensic science; Metal surfaces; Contact potential difference; SEM</t>
  </si>
  <si>
    <t>University of Dundee; University of Dundee</t>
  </si>
  <si>
    <t>10.1016/j.forsciint.2018.07.025</t>
  </si>
  <si>
    <t>Detection of the Toe-off Feature of Planar Shoeprint Based on CNN</t>
  </si>
  <si>
    <t>In Chinese forensic science, a planar footprint can provide police office lots of information, such as sex, age and gait for criminal investigation. The toe-off feature is an important feature of planar shoeprint, which can indicate the gait pattern of the walkers. However, the toe-off features of planar shoeprints are still analyzed artificially by criminal investigators, which is inefficient and subjective. In this research, a novel algorithm for the automatic detection of the toe-off feature is developed. We define the crescent feature in the toe-off feature of planar footprint as a positive sample, and define no such feature as a negative sample. We use CNN to detect them. In order to conduct the research, we take photo of planar shoeprints by the way of criminal scene photography. After performing some pre-processing steps on these pictures, we set up a planar shoeprint database. Experimental results show that the proposed method achieves detection accuracy of 97.0% on our planar shoeprint database.</t>
  </si>
  <si>
    <t>Meng, XY; Tang, YQ; Guo, W</t>
  </si>
  <si>
    <t>Meng, Xiangyu; Tang, Yunqi; Guo, Wei</t>
  </si>
  <si>
    <t>BIOMETRIC RECOGNITION, CCBR 2018</t>
  </si>
  <si>
    <t>Toe-off feature; Planar shoeprint; Convolutional Neural Network; Detection</t>
  </si>
  <si>
    <t>10.1007/978-3-319-97909-0_56</t>
  </si>
  <si>
    <t>Mathematical &amp; Computational Biology</t>
  </si>
  <si>
    <t>Development of Latent Fingermarks on Nonporous and Semiporous Substrates Using Photoluminescent Eu(Phen)2 Complex Intercalated Clay Hybrids with Enhanced Adhesion</t>
  </si>
  <si>
    <t>In forensic science, developing latent fingermarks using powders is a critical, general method to identify individuals. Photoluminescent Eu(Phen)(2) complex intercalated clay hybrids have been used to improve the visualization of fingermarks on nonporous (glass and polymer film) and semiporous (euro and dollar banknotes) substrates. An ion exchange reaction has been successfully used to intercalate Eu(Phen)(2) complex ions into the interlayer spacing of two different Na+-clays, Na+-montmorillonite and Na+-hectorite, with different primary particle sizes. To change the surface properties of the obtained hybrid to be more lipophilic, the hydroxyl groups at the edge of the hectorite hybrid were modified with hexadecyltrimethoxysilane via silylation. We investigated the correlation of the size and surface properties of the hybrids with their adhesion to fingermark residues. Fingermarks were successfully visualized using hybrids under UV illumination. In particular, ridge details on semiporous substrates can be more clearly seen using hybrids with smaller primary particles and greater lipophilicity.</t>
  </si>
  <si>
    <t>Kim, A; Ryu, SJ; Lee, J; Jung, H</t>
  </si>
  <si>
    <t>Kim, Aran; Ryu, Seung-Jin; Lee, Jihye; Jung, Hyun</t>
  </si>
  <si>
    <t>forensic science; fingermark development; luminescent powders; surface property; europium complex; clay minerals</t>
  </si>
  <si>
    <t>Dongguk University</t>
  </si>
  <si>
    <t>10.1111/1556-4029.13766</t>
  </si>
  <si>
    <t>Effect of Aging and Surface Interactions on the Diffusion of Endogenous Compounds in Latent Fingerprints Studied by Mass Spectrometry Imaging</t>
  </si>
  <si>
    <t>The ability to determine the age of fingerprints would be immeasurably beneficial in criminal investigations. We explore the possibility of determining the age of fingerprints by analyzing various compounds as they diffuse from the ridges to the valleys of fingerprints using matrix-assisted laser desorption/ionization mass spectrometry imaging. The diffusion of two classes of endogenous fingerprint compounds, fatty acids and triacylglycerols (TGs), was studied in fresh and aged fingerprints on four surfaces. We expected higher molecular weight TGs would diffuse slower than fatty acids and allow us to determine the age of older fingerprints. However, we found interactions between endogenous compounds and the surface have a much stronger impact on diffusion than molecular weight. For example, diffusion of TGs is faster on hydrophilic plain glass or partially hydrophilic stainless steel surfaces, than on a hydrophobic Rain-x treated surface. This result further complicates utilizing a diffusion model to age fingerprints.</t>
  </si>
  <si>
    <t>O'Neill, KC; Lee, YJ</t>
  </si>
  <si>
    <t>O'Neill, Kelly C.; Lee, Young Jin</t>
  </si>
  <si>
    <t>forensic science; latent fingerprints; aging; diffusion; surface interactions; matrix-assisted laser desorption; ionization mass spectrometry imaging</t>
  </si>
  <si>
    <t>Iowa State University</t>
  </si>
  <si>
    <t>10.1111/1556-4029.13591</t>
  </si>
  <si>
    <t>Effect of water immersion on multi- and mono-metallic VMD</t>
  </si>
  <si>
    <t>The use of vacuum metal deposition (VMD) for fingermark detection has been known for almost 40 years. The technique is applicable on a wide variety of substrates and on wetted items. Several publications compare the relative efficiency of VMD (conventionally based on a successive vaporization of gold followed by zinc) with other detection techniques, or its ability to detect marks on difficult substrates, but few are known about the application of monometallic VMDs and about the impact of immersion on the detection performances. This study aims at partially filling that gap by offering a quantitative and qualitative glance at three VMD processes (i.e., gold/zinc, silver, and sterling silver) applied to dry and wetted substrates. The impact of immersion on the detection process has been studied by using split marks (one half kept dry, the other one wetted). On immersed substrates, a modification of colour shades has been observed with monometallic VMDs (on all substrates considered) and of contrast with conventional VMD (on polyethylene). In terms of ridge details, a relatively good resistance of secretion residue towards immersion has been emphasized (in regards with VMD). This study provides original data, which will hopefully help getting a better understanding of the VMD detection mechanism. (c) 2017 Elsevier B.V. All rights reserved.</t>
  </si>
  <si>
    <t>Steiner, R; Bécue, A</t>
  </si>
  <si>
    <t>Steiner, Romain; Becue, Andy</t>
  </si>
  <si>
    <t>Forensic science; Fingermark; Detection; Vacuum metal deposition; Contrast</t>
  </si>
  <si>
    <t>University of Lausanne; University of Technology Sydney</t>
  </si>
  <si>
    <t>10.1016/j.forsciint.2017.12.020</t>
  </si>
  <si>
    <t>Enhanced Visualization of Latent Fingermarks on Rough Aluminum Surfaces Using Sequential Au and Zn/ZnS/ZnO Depositions</t>
  </si>
  <si>
    <t>Detection and visualization of fingermarks on rough and diffuse surfaces is a relatively challenging task. We succeeded in developing latent fingermarks on scratched and rough aluminum surfaces by sequential deposition of a thin layer of gold followed by one of zinc or zinc-based compounds on the fingermarks. The best image enhancement was achieved with sequential Au and ZnS depositions. Using this combination, we could enhance the visualization of latent fingermarks aged over 65days in normal conditions. The optical reflectance from the fingermarks with the deposited layers of metal/dielectric is analyzed as a stratified medium. Significant contrast in the reflectance from the regions of the ridges and the valleys of the fingermark would enhance the visualization. Our results show that the Au and ZnS bi-layer combination can have a large reflection contrast and improved fingermark visualization at wavelengths corresponding to the green light for specific thickness of ZnS.</t>
  </si>
  <si>
    <t>Tiwari, AK; Alaoui, IM; Guddala, S; Ramakrishna, SA</t>
  </si>
  <si>
    <t>Tiwari, Anjani Kumar; Alaoui, Ismail Mekkaoui; Guddala, Sriram; Ramakrishna, S. Anantha</t>
  </si>
  <si>
    <t>forensic science; latent fingermarks; rough reflecting surface; vacuum metal deposition; reflectance; enhanced visualization</t>
  </si>
  <si>
    <t>Indian Institute of Technology System (IIT System); Indian Institute of Technology (IIT) - Kanpur; Cadi Ayyad University of Marrakech</t>
  </si>
  <si>
    <t>10.1111/1556-4029.13686</t>
  </si>
  <si>
    <t>Establishing state of motion through two-dimensional foot and shoe print analysis: A pilot study</t>
  </si>
  <si>
    <t>According to the College of Podiatry, footprints rank among the most frequent forms of evidence found at crime scenes, and the recent ascension of forensic podiatry reflects the importance of footwear and barefoot traces in contemporary forensic practice. In this context, this pilot study focused on whether it is possible to distinguish between walking and running states using parameters derived from two-dimensional foot or shoe prints. Eleven subjects moved along four tracks (barefoot walking; barefoot running; footwear walking; footwear running) while having their bare feet or footwear stained with artificial blood and their footstep patterns recorded. Contact stains and associated bloodstain patterns were collected, and body movements were recorded through three-dimensional motion capture. Barefoot walking prints were found to be larger than barefoot static prints (1.789 +/- 0.481 cm; p &lt; 0.001) and barefoot running prints (0.635 +/- 0.405 cm; p = 0.006). No correlation was observed for footwear prints. Running trials were more associated with the presence of both passive and cast off stains than walking trials, and the quantity of additional associated stains surrounding individual foot and shoe prints was also higher in running states. Furthermore, a previously proposed equation predicted speed with a high degree of accuracy (within 6%) and may be used for clinical assessment of walking speed. Contact stains, associated bloodstain patterns and stride length measurements may serve to ascertain state of motion in real crime scene scenarios, and future studies may be capable of designing statistical frameworks which could be used in courts of law. (c) 2018 Elsevier B.V. All rights reserved.</t>
  </si>
  <si>
    <t>Neves, FB; Arnold, GP; Nasir, S; Wang, WJ; MacDonald, C; Christie, I; Abboud, RJ</t>
  </si>
  <si>
    <t>Neves, Fernando Bueno; Arnold, Graham P.; Nasir, Sadiq; Wang, Weijie; MacDonald, Calum; Christie, Ian; Abboud, Rami J.</t>
  </si>
  <si>
    <t>Footprint; Forensic; Biomechanics; Stride length; Bloodstain; Walking speed</t>
  </si>
  <si>
    <t>University of Dundee</t>
  </si>
  <si>
    <t>10.1016/j.forsciint.2018.01.008</t>
  </si>
  <si>
    <t>Fingerprint Analysis: Moving Toward Multiattribute Determination via Individual Markers</t>
  </si>
  <si>
    <t>Forensic science will be forever revolutionized if law enforcement can identify personal attributes of a person of interest solely from a fingerprint. For the past 2 years, the goal of our group has been to establish a way to identify originator attributes, specifically biological sex, from a single analyte. To date, an enzymatic assay and two chemical assays have been developed for the analysis of multiple analytes. In this manuscript, two additional assays have been developed. This time, however, the assays utilize only one amino acid each. The enzymatic assay targets alanine and employs alanine transaminase (ALT), pyruvate oxidase (POx), and horseradish peroxidase (HRP). The other, a chemical assay, is known as the Sakaguchi test and targets arginine. It is important to note that alanine has a significantly higher concentration than arginine in the fingerprint content of both males and females. Both assays proved to be capable of accurately differentiating between male and female fingerprints, regardless of their respective average concentration. The ability to target a single analyte will transform forensic science as each originator attribute can be correlated to a different analyte. This would then lead to the possibility of identifying multiple attributes from a single fingerprint sample. Ultimately, this would allow for a profile of a person of interest to be established without the need for time-consuming lab processes.</t>
  </si>
  <si>
    <t>Brunelle, E; Huynh, C; Alin, E; Eldridge, M; Le, AM; Halámková, L; Halámek, J</t>
  </si>
  <si>
    <t>Brunelle, Erica; Huynh, Crystal; Alin, Eden; Eldridge, Morgan; Le, Anh Minh; Halamkova, Lenka; Halamek, Jan</t>
  </si>
  <si>
    <t>10.1021/acs.analchem.7b04206</t>
  </si>
  <si>
    <t>Flux blended synthesis of novel Y2O3:Eu3+ sensing arrays for highly sensitive dual mode detection of LFPs on versatile surfaces</t>
  </si>
  <si>
    <t>In the present communication, various fluxes blended Y2O3:Eu3+ (5 mol%) nanopowders (NPs) were successfully fabricated by solution combustion method. PXRD pattern confirms body-centered cubic structure of the prepared samples. Energy band gap (E-g) of the fabricated products was estimated and is found to be in the range of 3.13-3.32 eV. Photoluminescence (PL) emission spectra exhibit sharp and intense peaks at similar to 579, 592, 614, 657, 704 nm corresponding to D-5(0) -&gt; F-7(J) (J = 0, 1, 2, 3 and 4) transitions of Eu3+ ions. Significance of fluxes for enhancing the PL emissions was extensively studied. Photometric studies of the prepared samples are located in pure red region. Optimized NPs were explored as a novel sensing agent for visualization of latent fingerprints (LFPs) on various surfaces including porous, semiporous and non-porous surfaces followed by powder dusting technique. Various experiments including aging, temperature, scratching and aquatic fresh water treatment tests were performed to evaluate applicability of the fabricated NPs. Visualized LFPs exhibit well defined ridge details including most authenticated sweat pores are also revealed with high sensitivity, selectivity, little background hindrance and less toxicity. Aforementioned results evidence that the method and fabricated NPs can be considered to be simple, rapid and economical and provide novel sensing platform for LFPs visualization in prospective forensic applications. (C) 2018 Chinese Society of Rare Earths. Published by Elsevier B.V. All rights reserved.</t>
  </si>
  <si>
    <t>Venkatachalaiah, KN; Nagabhushana, H; Basavaraj, RB; Darshan, GP; Prasad, BD; Sharma, SC</t>
  </si>
  <si>
    <t>Venkatachalaiah, K. N.; Nagabhushana, H.; Basavaraj, R. B.; Darshan, G. P.; Prasad, B. Daruka; Sharma, S. C.</t>
  </si>
  <si>
    <t>Fluxes; Photoluminescence; Latent fingerprint; Sweat pores; Forensic applications; Rare earths</t>
  </si>
  <si>
    <t>Amrita Vishwa Vidyapeetham; Amrita Vishwa Vidyapeetham Bengaluru; Bharathiar University; Tumkur University; Visvesvaraya Technological University; Jain University</t>
  </si>
  <si>
    <t>10.1016/j.jre.2018.04.005</t>
  </si>
  <si>
    <t>Forensic Afterlives</t>
  </si>
  <si>
    <t>The practices involved in forensic investigation center on a search for physical clues and traces that may be used to reconstruct past events. The forensic corpse is therefore involved in a materially grounded semiotics, which provides the basis for making claims about the past. Using the examples of forensic pattern matching (such as craniofacial mapping and fingerprints) and forensic entomology, I explore the different life worlds that emerge after a person's death and how they are mobilized by forensic investigators. In this form of inquiry, claims to the real are articulated through the signs that different beingswhether human, insect, or microbeperceive inhering in the corpse. Such forms of forensic investigation offer a productive site for thinking about the ontological status of fact and of the corpse in the context of posthumanism. Forensic signs stretch across our divided categories of the living and the dead, human and animal, nature and culture, providing alternate ways to conceptualize the relationships at play in such assemblages.</t>
  </si>
  <si>
    <t>Crossland, Z</t>
  </si>
  <si>
    <t>Crossland, Zoe</t>
  </si>
  <si>
    <t>SIGNS AND SOCIETY</t>
  </si>
  <si>
    <t>Columbia University</t>
  </si>
  <si>
    <t>10.1086/699597</t>
  </si>
  <si>
    <t>Anthropology; Arts &amp; Humanities - Other Topics; Communication; Linguistics</t>
  </si>
  <si>
    <t>Identification of tongue print images for forensic science and biometric authentication</t>
  </si>
  <si>
    <t>Biometric refers to the automatic identification of a person based on physiological or behavioural characteristics. Current modes of biometric systems are fingerprint, voice, face, signature, palm print, iris scan etc. The conventional biometric systems are unable to meet these authentication requirements as it can be forged. Hence, a novel biometric system which can overcome these limitations is proposed. Tongue is a unique vital organ which is well protected within the mouth and not affected by external factors. Dorsum of the tongue exhibits a great amount of information along with its visual differences in shape, texture and pattern which can be called the tongue print. As tongue exhibits rich textural patterns, Local Binary Pattern (LBP) algorithm is used for extracting features. Extracted features are then trained by a linear Support Vector Machine (SVM) for personal identification. From the database consisting of 136 tongue print images of 34 individuals, we achieved an accuracy of 97.05% for identification. Our study is the first of its kind where texture patterns are extracted from tongue images using Local Binary Pattern for biometric authentication. We achieved a level of accuracy compared to the technique used in other studies.</t>
  </si>
  <si>
    <t>Sivakumar, TT; Nair, SS; Zacharias, GC; Nair, MS; Joseph, AP</t>
  </si>
  <si>
    <t>Sivakumar, Trivandrum T.; Nair, Shali S.; Zacharias, Geevar C.; Nair, Madhu S.; Joseph, Anna P.</t>
  </si>
  <si>
    <t>JOURNAL OF INTELLIGENT &amp; FUZZY SYSTEMS</t>
  </si>
  <si>
    <t>Tongue print; biometric; identification; Local Binary Pattern; Support Vector Machine</t>
  </si>
  <si>
    <t>10.3233/JIFS-169437</t>
  </si>
  <si>
    <t>Impact of aging on fingerprint ridge density: Anthropometry and forensic implications in sex inference</t>
  </si>
  <si>
    <t>The variation in the epidermal ridges width between the sexes, during various growth stages, and among different populations has been previously assessed. However, the changes that occur with aging are barely known. The goal of this study was to analyse the degree of variation in epidermal ridge width due to aging. So that, fingerprint ridge density was estimated to establish their relationship with body and hand size changes that typically occur in adulthood. In this study, a sample of 213 adults of both sexes from a Spanish native population of different age ranges-18-30 years old (junior group) and 50-66 years old (senior group)-was used. Ridge density was assessed in three counting areas of the distal phalanx of each finger (radial, ulnar, and proximal). Height, weight, and a set of anthropometric measurements for both hands were also taken. Our results show that ridge density is higher in females than males throughout adulthood and decreases with aging in the radial and ulnar areas (as the hands widen) but not in the proximal region. Thus, a relationship between hand dimensions and ridge density was found. The data indicate that aging changes may conceal the recognized sex differences in ridge density, and so a better understanding of the topological variations in the epidermal ridge width throughout the life cycle and the factors involved would facilitate the interpretation of the differences between the sexes and different age groups.</t>
  </si>
  <si>
    <t>Sánchez-Andrés, A; Barea, JA; Rivaldería, N; Alonso-Rodríguez, C; Gutiérrez-Redomero, E</t>
  </si>
  <si>
    <t>Sanchez-Andres, Angeles; Antonio Barea, Jose; Rivalderia, Noemi; Alonso-Rodriguez, Concepcion; Gutierrez-Redomero, Esperanza</t>
  </si>
  <si>
    <t>Fingerprints; Ridge density; Sex inference; Aging; Anthropometry</t>
  </si>
  <si>
    <t>Universidad de Alcala; Universidad de Alcala; Universidad de Alcala</t>
  </si>
  <si>
    <t>10.1016/j.scijus.2018.05.001</t>
  </si>
  <si>
    <t>Large-scale controlled bio-inspired fabrication of 3D CeO2:Eu3+ hierarchical structures for evaluation of highly sensitive visualization of latent fingerprints</t>
  </si>
  <si>
    <t>Novel CeO2:Eu3+ (1-9 mol%) nanophosphors (NPs) with flower-like hierarchical structures with controlled shape and size were effectively synthesized by hydrothermal method using Epigallocatechin gallate as a bio-surfactant. Optimized NPs were explored as an effective labeling agent for the visualization of latent fingerprints on different porous and non-porous surfaces. Visualized fingerprints revealed first, second and third-level ridge particulars with high contrast, high selectivity and low background interference. X-ray photoelectron spectral studies evident that the presence of oxygen vacancies were responsible for the surface modification of these superstructures. The induced oxygen vacancies were also strongly influenced the photoluminescenceproperties of the prepared samples. 3D flower-like hierarchical architectures were explored by tuning different experimental parameters. Growth mechanism of 3D architectures developed through two dimensional flakes involves nucleation, growth, Ostwald ripening and recrystallization. The photometric properties evident that the prepared samples exhibit intense red color with color purity similar to 80%. Investigation on visible light photocatalytic degradation of methylene blue has been examined using these powders. Results discussed were noteworthy for exploring these phosphor materials in multi-functional applications such as optoelectronics, forensic and photocatalysis. (C) 2017 Elsevier B.V. All rights reserved.</t>
  </si>
  <si>
    <t>Deepthi, NH; Darshan, GP; Basavaraj, RB; Prasad, BD; Nagabhushana, H</t>
  </si>
  <si>
    <t>Deepthi, N. H.; Darshan, G. P.; Basavaraj, R. B.; Prasad, B. Daruka; Nagabhushana, H.</t>
  </si>
  <si>
    <t>Hydrothermal synthesis; Oxygen vacancy; 3D flower like architectures; Latent fingerprints; Photocatalysis</t>
  </si>
  <si>
    <t>Tumkur University; Visvesvaraya Technological University</t>
  </si>
  <si>
    <t>10.1016/j.snb.2017.09.138</t>
  </si>
  <si>
    <t>Latent Fingerprint Value Prediction: Crowd-Based Learning</t>
  </si>
  <si>
    <t>Latent fingerprints are one of the most crucial sources of evidence in forensic investigations. As such, development of automatic latent fingerprint recognition systems to quickly and accurately identify the suspects is one of the most pressing problems facing fingerprint researchers. One of the first steps in manual latent processing is for a fingerprint examiner to perform a triage by assigning one of the following three values to a query latent: Value for Individualization (VID), Value for Exclusion Only (VEO), or No Value (NV). However, latent value determination by examiners is known to be subjective, resulting in large intra-examiner and inter-examiner variations. Furthermore, in spite of the guidelines available, the underlying bases that examiners implicitly use for value determination are unknown. In this paper, we propose a crowdsourcing based framework for understanding the underlying bases of value assignment by fingerprint examiners, and use it to learn a predictor for quantitative latent value assignment. Experimental results are reported using four latent fingerprint databases, two from forensic casework (NIST SD27 and MSP) and two collected in laboratory settings (WVU and IIITD), and a state-of-the-art latent automated fingerprint identification system (AFIS). The main conclusions of this paper are as follows: 1) crowdsourced latent value is more robust than prevailing value determination (VID, VEO, and NV) and latent fingerprint image quality for predicting AFIS performance; 2) two bases can explain expert value assignments, which can be interpreted in terms of latent features; and 3) our value predictor can rank a collection of latents from most informative to least informative.</t>
  </si>
  <si>
    <t>Chugh, T; Cao, K; Zhou, JY; Tabassi, E; Jain, AK</t>
  </si>
  <si>
    <t>Chugh, Tarang; Cao, Kai; Zhou, Jiayu; Tabassi, Elham; Jain, Anil K.</t>
  </si>
  <si>
    <t>Latent value determination; latent matching; latent examiners; crowdsourcing; matrix completion; multidimensional scaling</t>
  </si>
  <si>
    <t>Michigan State University; National Institute of Standards &amp; Technology (NIST) - USA</t>
  </si>
  <si>
    <t>10.1109/TIFS.2017.2721099</t>
  </si>
  <si>
    <t>Loss of the Dactylogram During Senility</t>
  </si>
  <si>
    <t>The dactylogram is of one's own human skin and can be observed in the volar face of fingers, palms of hands and soles of feet, it is characterized by having a unique and distinguishable order. This pattern is fundamental in human identification because it is unique, particular, immutable, perennial, easy to observe, compare and store. Changes in senile skin have been described, but few have observed the loss of this pattern. Our objective was to evidence the loss of the dactylogram in Chilean senile individuals and establish if age and sex are variables related to this phenomenon. The sample included 487 individuals (120 men and 367 women) between the ages of 55 to 107 years. In them the presence or absence of dactylogram on the palmar face of the thumbs was recorded. The obtained data were processed statistically. It was determined that age is a variable related to the loss of the dactylogram and that the older the subject, the more likely this feature is not present (At 82 years, 25 % do not present dactylogram, at 88 years it increases to 50 % and at 95 years, 75 % no longer have such pattern). Likewise, sex determined significant differences in the dactylogram fading, with women being more prone to the loss of this pattern (51.77 % of the sample) than men (37.5 % of the sample). But the latter have an additional 42.4 % risk of losing the dactylogram earlier than women. This work demonstrates that the dactylogram is lost in senility So far, this fact had not been proven. Therefore, this study is a significant contribution in the field of morphology and human identification, revealing that an important part of the Chilean population has lost its fingerprint-based identity.</t>
  </si>
  <si>
    <t>Silva, J; Rojas, M; Araya, C; Barraza, N</t>
  </si>
  <si>
    <t>Silva, Juan; Rojas, Mariana; Araya, Claudia; Barraza, Nicolas</t>
  </si>
  <si>
    <t>Dermatoglyph; Cutaneous manifestations; Aging of the skin; Forensic medicine; Human identification</t>
  </si>
  <si>
    <t>Universidad San Sebastian; Universidad de Chile</t>
  </si>
  <si>
    <t>10.4067/S0717-95022018000100258</t>
  </si>
  <si>
    <t>Microwave-assisted in situ synthesis of fluorescent gold nanoclusters with BSA/montmorillonite and application on latent fingermark imaging</t>
  </si>
  <si>
    <t>A method for in situ preparation of fluorescent gold nanoclusters (AuNCs) with bovine serum albumin/montmorillonite composite powder (AuNC-BSA/MMT) was developed, and the products were used to detect latent fingermarks. In this work, AuNCs were grown both inside and on the surface of BSA/MMT clay using one-step reduction of HAuCl4 by BSA. The as-prepared AuNC-BSA/MMT nanocomposites emit intensive red fluorescence under the excitation of UV-visible light and show stable chemical features and low toxicity. The obtained fluorescent powders were characterized by UV-visible absorption spectroscopy, fluorescence spectroscopy, infrared spectroscopy, transmission electron microscopy/high-resolution transmission electron microscopy, scanning electron microscopy, X-ray photoelectron spectroscopy and X-ray diffraction to depict their sizes, structural information and optical features. Given their environmentally friendly preparation, simple operation, low cost, efficient UVvisible radiation-dependent photoluminescence and good affinity with finger residues, the in situ synthesized AuNC-BSA/MMT nanocomposite powders were used as an alternative fluorescent developing reagent for developing latent fingermarks deposited on various object surfaces (such as glass, aluminum foil, painted metal, plastic products and weighing papers) for individual identification. As results, the developed fingermarks with clear patterns and satisfactory level-2 (minutiae points) and level-3 (sweat pores) ridge details were obtained. Notably, treated prints could be excited by red light and emitted near infrared fluorescence, which was beneficial to avoid background interference and reduce the damage caused by UV light. With the advantages of the simple preparation process and good enhancement performance for latent fingermarks, the proposed method might be used in the preparation of various fluorescent probes for detecting trace evidence in forensic sciences.</t>
  </si>
  <si>
    <t>Yan, L; Yu, YL; Xia, ZN</t>
  </si>
  <si>
    <t>Yan, Lei; Yu, Yanlin; Xia, Zhining</t>
  </si>
  <si>
    <t>SCIENCE CHINA-CHEMISTRY</t>
  </si>
  <si>
    <t>gold nanoclusters; in situ; montmorillonite; latent fingermark; fluorescent powder; forensic science</t>
  </si>
  <si>
    <t>Chongqing University; Southwest University of Political Science &amp; Law - China; Chongqing University</t>
  </si>
  <si>
    <t>10.1007/s11426-017-9216-7</t>
  </si>
  <si>
    <t>Multifunctional Dy (III) doped di-calcium silicate array for boosting display and forensic applications</t>
  </si>
  <si>
    <t>Latent fingerprints (LFPs) are the major physical evidences for the identification of individuals during crime spot investigation. Till date, numerous methods were followed to visualize LFPs. However, simple, accurate, and cost-effective method has wide scope in advanced forensic field. In our work, Ca2SiO4:Dy3+ nanopowders (NPs) were fabricated via solution combustion route. The optimized sample was employed for the visualization of overlapped LFPs by the cost effective powder dusting method. The obtained results reveals the complete three levels of ridge characteristics with high sensitivity, reproducibility, selectivity, and reliability on various complex surfaces. The photoluminescence (PL) spectra consist of intense peaks at similar to 480 and 574 nm owing to F-4(9/2) -&gt; H-6(15/2) and F-4(9/2) -&gt; H-6(13/2) 4f transitions of Dy(3+)ions, respectively. The photometric properties confirm that the samples exhibit intense white emission with high color purity. Therefore, the prepared NPs could be a definitive choice as an advanced luminescent NPs for forensic, solid state lighting and portable FED devices. (C) 2018 Published by Elsevier B.V. on behalf of Chinese Society of Rare Earths.</t>
  </si>
  <si>
    <t>Venkataravanappa, M; Basavaraj, RB; Darshan, GP; Prasad, BD; Sharma, SC; Prabha, PH; Ramani, S; Nagabhushana, H</t>
  </si>
  <si>
    <t>Venkataravanappa, M.; Basavaraj, R. B.; Darshan, G. P.; Prasad, B. Daruka; Sharma, S. C.; Prabha, P. Hema; Ramani, S.; Nagabhushana, H.</t>
  </si>
  <si>
    <t>Solution combustion; Photoluminescence; Solid state lighting; Fingerprint patterns; Sweat pores; Rare earths</t>
  </si>
  <si>
    <t>Bharathiar University; Tumkur University; Jain University; Avinashilingam University for Women; Avinashilingam University for Women</t>
  </si>
  <si>
    <t>10.1016/j.jre.2017.11.013</t>
  </si>
  <si>
    <t>Multiple Criteria Decision Analysis Based Overlapped Latent Fingerprint Recognition System Using fuzzy Sets</t>
  </si>
  <si>
    <t>Latent fingerprints have attracted considerable attention from researchers in the fields of forensics and law enforcement applications. Public demand for these applications may be the driving force behind further progress in biometrics research. Although great effort has been taken to devise algorithms for overlapped latent fingerprint classification system, there are still many challenging problems involved in fingerprint classification systems. Most of the fingerprint-based applications will prolong with fingerprint recognition because of its proven performance, the existence of large databases and the availability of the fingerprint devices with minimum cost. There are various issues that need to be addressed to develop fingerprint classification system. In this connection, there are some designing challenges such as nonlinear distortion, low-quality image, segmentation, sensor noise, skin conditions, overlapping, inter-class similarity, intra-class variations and template ageing. In crime scenes, the latent images can be overlapped with some background images or more number of fingerprint images from same person or different person. An overlapped fingerprint image should be processed for fingerprint classification. This proposed recognition system suggests multiple criteria decision analysis technique to assess the overlapped latent fingerprints. The proposed multiple criteria such as first-order, second-order and third-order features are used to classify the overlapped latent fingerprints. The proposed system designs the novel classification system for overlapped latent fingerprint images using ANFIS classifier. Extensive experiments are performed on the simultaneous latent fingerprint databases, and National Institute of Standards and Technology-Special Database 27, Fingerprint Verification Competition 2006 Database1-A and Database2-A databases. The planned work enables accurate and fast data retrieval by using one-to-N fingerprint classification for overlapped latent images. The experimental results are highly promising, and they outperform the existing systems in classifying overlapped images. The performance of adaptive neuro fuzzy inference system classifier is evaluated by applying the k-fold cross-validation technique. The outcome of the work shows that the overlapped fingerprint is classified in a successful manner, and the results are compared with Bayes, SVM and MLP classifiers. The obtained results show that the proposed system achieves a better classification rate of 90.66% with 5 s, 86.66% with 12 s compared to the existing system.</t>
  </si>
  <si>
    <t>Venkatesh, R; Maheswari, NU; Jeyanthi, S</t>
  </si>
  <si>
    <t>Venkatesh, R.; Maheswari, N. Uma; Jeyanthi, S.</t>
  </si>
  <si>
    <t>INTERNATIONAL JOURNAL OF FUZZY SYSTEMS</t>
  </si>
  <si>
    <t>ANFIS classifier; Forensics; Latent fingerprint; Multiple-criteria decision analysis; Overlapped fingerprint</t>
  </si>
  <si>
    <t>PSNA College of Engineering &amp; Technology; PSNA College of Engineering &amp; Technology</t>
  </si>
  <si>
    <t>10.1007/s40815-018-0487-2</t>
  </si>
  <si>
    <t>One-step solvothermal synthesis of red emissive carbonized polymer dots for latent fingerprint imaging</t>
  </si>
  <si>
    <t>Photoluminescent carbon-based nanomaterials (CNMs) have attracted much attention over the past decade due to their unique optical characteristics and negligible toxicity. However, it is very difficult to obtain red emission of CNMs. Bright red fluorescent carbonized polymer dots (CPDs) were prepared by facilely adjusting the reaction temperature through a one-step solvothermal route, using p-phenylenediamine (PPD) as precursor. The assynthesized CPDs exhibit excitation-independent emission at about 608 nm under excitation from 365 to 550 nm. Loading CPDs in starch to form CPDs-starch powder, the resultant powder exhibits strong red emission and the typical aggregation-induced fluorescence quenching was effectively suppressed, thus allowing the CPDs to be used in solid state form. More importantly, latent fingerprints (LFPs) on surfaces of various substrates, including glass, stainless steel, marble, adhesive tape, aluminum foil, painted wood, compact disc (CD), and coin, are developed by CPDs-starch powder and exhibit clear patterns and satisfactory ridge details under a 365 nm UV lamp. Furthermore, fingerprints on surfaces with multicolored background and strong florescent properties could also be clearly observed. These results suggest that CPDs-starch powder can be used as a fluorescent labeling agent for the visualization of LFPs in forensic science.</t>
  </si>
  <si>
    <t>Li, F; Wang, X; Liu, W; Wang, LQ; Wang, GY</t>
  </si>
  <si>
    <t>Li, Feng; Wang, Xi; Liu, Wen; Wang, Luqi; Wang, Guiyan</t>
  </si>
  <si>
    <t>Carbon dots; Red emission; Fluorescence imaging; Latent fingerprint detection</t>
  </si>
  <si>
    <t>Shenyang University; Shenyang Pharmaceutical University</t>
  </si>
  <si>
    <t>10.1016/j.optmat.2018.09.040</t>
  </si>
  <si>
    <t>One-Step Synthesis of Polyethylenimine-Coated Fe3O4 Superparamagnetic Nanoparticles for Latent Fingermark Enhancement</t>
  </si>
  <si>
    <t>We report a one-step synthesis procedure for obtaining polyethyleneimine-coated Fe3O4 superparamagnetic nanoparticles (PEI-Fe3O4 NPs) for latent fingermark enhancement. The as-prepared nanoparticles were then characterized by X-ray diffraction (XRD), high resolution transmission electron microscopy (HRTEM), zeta potential analyzer (ZetaPALS), vibrating sample magnetometer (VSM) and thermal gravimetric analyzer (TGA). The experiment displayed the PEI-Fe3O4 NPs with high magnetization and well-defined structure were successfully synthesized and the cladding rate of PEI was 33.3%. The PEI-Fe3O4 NPs were later applied to develop latent fingermarks on various surfaces, including porous and nonporous, which showed clear ridges and good contrast, even for the minutiae and pores. To compare with Fe3O4 NPs, the PEI-Fe3O4 NPs were used to detect aged fingermarks, and it achieved great advantages especially for porous surfaces. Above all, the PEI-Fe3O4 NPs can efficiently enhance latent fingermarks, and thus have great potential in forensic investigations.</t>
  </si>
  <si>
    <t>Chen, HY; Liu, L</t>
  </si>
  <si>
    <t>Chen, Hongyu; Liu, Li</t>
  </si>
  <si>
    <t>BULLETIN OF THE CHEMICAL SOCIETY OF JAPAN</t>
  </si>
  <si>
    <t>Polyethyleneimine (PEI); Fe3O4 nanoparticles (Fe3O4 NPs); Latent fingermark detection</t>
  </si>
  <si>
    <t>10.1246/bcsj.20180101</t>
  </si>
  <si>
    <t>Optimum Geometric Transformation and Bipartite Graph-Based Approach to Sweat Pore Matching for Biometric Identification</t>
  </si>
  <si>
    <t>Sweat pores on the human fingertip have meaningful patterns that enable individual identification. Although conventional automatic fingerprint identification systems (AFIS) have mainly employed the minutiae features to match fingerprints, there has been minimal research that uses sweat pores to match fingerprints. Recently, high-resolution optical sensors and pore-based fingerprint systems have become available, which motivates research on pore analysis. However, most existing pore-based AFIS methods use the minutia-ridge information and image pixel distribution, which limit their applications. In this context, this paper presents a stable pore matching algorithm which effectively removes both the minutia-ridge and fingerprint-device dependencies. Experimental results show that the proposed pore matching algorithm is more accurate for general fingerprint images and robust under noisy conditions compared with existing methods. The proposed method can be used to improve the performance of AFIS combined with the conventional minutiae-based methods. Since sweat pores can also be observed using various systems, removing of the fingerprint-device dependency will make the pore-based AFIS useful for wide applications including forensic science, which matches the latent fingerprint to the fingerprint image in databases.</t>
  </si>
  <si>
    <t>Kim, MJ; Kim, WY; Paik, J</t>
  </si>
  <si>
    <t>Kim, Min-jae; Kim, Whoi-Yul; Paik, Joonki</t>
  </si>
  <si>
    <t>SYMMETRY-BASEL</t>
  </si>
  <si>
    <t>biometric identification; fingerprint recognition; sweat pore matching; bipartite graph matching; stable marriage problem</t>
  </si>
  <si>
    <t>Chung Ang University; Hanyang University</t>
  </si>
  <si>
    <t>10.3390/sym10050175</t>
  </si>
  <si>
    <t>Recent progress in background-free latent fingerprint imaging</t>
  </si>
  <si>
    <t>Owing to their unique pattern and abundant chemical composition, latent fingerprints (LFPs) can serve as ID cards and information banks of donors and therefore are valuable for forensic investigation, access control, and even medical diagnosis. LFP imaging has attracted considerable attention, and a great variety of contrast agents has been developed. In LFP imaging, background signals such as background fluorescence from the underlying surface can seriously blur the LFP images and decrease imaging sensitivity; thus, great efforts have been made to eliminate background interference. Here, we stratify the recent progress in background-free LFP imaging by making use of the difference in properties between contrast agents and background compounds. For example, near-infrared (NIR) light-activatable contrast agents can efficiently remove background signals in LFP imaging because the background compounds cannot be excited by NIR light, showing that the difference in excitation properties between contrast agents and background compounds can be employed to eliminate background interference. This review is organized around background-free LFP imaging based on the difference in optical properties between contrast agents and background compounds: (i) different excitation wavelengths, (ii) different emission wavelengths, (iii) different luminescence lifetime values, (iv) different plasmonic properties, (v) different photothermal properties, and (vi) different electrochemiluminescence properties.</t>
  </si>
  <si>
    <t>Wang, YQ; Wang, J; Ma, QQ; Li, ZH; Yuan, Q</t>
  </si>
  <si>
    <t>Wang, Yingqian; Wang, Jie; Ma, Qinqin; Li, Zhihao; Yuan, Quan</t>
  </si>
  <si>
    <t>latent fingerprints; background interference; upconversion; persistent luminescence; nanoparticles</t>
  </si>
  <si>
    <t>Wuhan University</t>
  </si>
  <si>
    <t>10.1007/s12274-018-2073-1</t>
  </si>
  <si>
    <t>Revealing Individual Lifestyles through Mass Spectrometry Imaging of Chemical Compounds in Fingerprints</t>
  </si>
  <si>
    <t>Fingerprints, specifically the ridge details within the print, have long been used in forensic investigations for individual identification. Beyond the ridge detail, fingerprints contain useful chemical information. The study of fingerprint chemical information has become of interest, especially with mass spectrometry imaging technologies. Mass spectrometry imaging visualizes the spatial relationship of each compound detected, allowing ridge detail and chemical information in a single analysis. In this work, a range of exogenous fingerprint compounds that may reveal a personal lifestyle were studied using matrix-assisted laser desorption/ionization mass spectrometry imaging (MALDI-MSI). Studied chemical compounds include various brands of bug sprays and sunscreens, as well as food oils, alcohols, and citrus fruits. Brand differentiation and source determination were possible based on the active ingredients or exclusive compounds left in fingerprints. Tandem mass spectrometry was performed for the key compounds, so that these compounds could be confidently identified in a single multiplex mass spectrometry imaging data acquisition.</t>
  </si>
  <si>
    <t>Hinners, P; O'Neill, KC; Lee, YJ</t>
  </si>
  <si>
    <t>Hinners, Paige; O'Neill, Kelly C.; Lee, Young Jin</t>
  </si>
  <si>
    <t>10.1038/s41598-018-23544-7</t>
  </si>
  <si>
    <t>RFPIQM: Ridge-Based Forensic Palmprint Image Quality Measurement</t>
  </si>
  <si>
    <t>Forensic palmprint recognition is a biometric technique that identifies or verifies person identity with their palmprint images of resolution more than 500 dpi. Since the palmprint images with poor quality are inevitable and have a significant effect on every stage of the identification, it is valuable to measure the quality of the palmprint images. The previous work on high-resolution palmprint image quality measurement has some limitations. It lacks attention of latent palmprint and does not take full advantage of the properties of palmprint ridges. So only private, uni-modal, and small data set is used, and the classification accuracy needs to be improved. In this paper, we propose a general method to measure the image quality of a block or a full image from forensic palmprints based on the ridge properties. We first propose two new features (i.e., ridge period and ridge orientation variance) to measure the palmprint image quality. We also bring in some previous features, ridge orientation continuity, ridge thickness uniformity, and ridge-valley contrast, to enhance the classification performance. Then, we propose a supervised learning method to measure the quality of the palmprint images. We use labeled palmprint images training three different kinds of existing classifiers and then use them to predict the quality of the images. To show the reliability and stability of our method, cross validation is used on multi classifiers. And the comparison shows that our method has a high accuracy with fewer running time than the previous method. Furthermore, the experiment also shows that when our palmprint image quality measurement method is used to filter the unreliable minutiae, the matching accuracy is evidently improved.</t>
  </si>
  <si>
    <t>Hao, FC; Yang, L; Yang, GP; Liu, N; Liu, ZD</t>
  </si>
  <si>
    <t>Hao, Fanchang; Yang, Lu; Yang, Gongping; Liu, Nan; Liu, Zhendong</t>
  </si>
  <si>
    <t>forensic palmprint; image quality; measurement; ridge orientation variance; ridge period</t>
  </si>
  <si>
    <t>Shandong Jianzhu University; Shandong University of Finance &amp; Economics; Shandong University</t>
  </si>
  <si>
    <t>10.1109/ACCESS.2018.2876406</t>
  </si>
  <si>
    <t>Ridge Width Correlations between Inked Prints and Powdered Latent Fingerprints</t>
  </si>
  <si>
    <t>A methodology to estimate the time of latent fingerprint deposition would be of great value to law enforcement and courts. It has been observed that ridge topography changes as latent prints age, including the widths of ridges that could be measured as a function of time. Crime suspects are commonly identified using fingerprint databases that contain reference inked tenprints (flat and rolled impressions). These can be of interest in aging studies as they provide baseline information relating to the original (nonaged) ridges' widths. In practice, the age of latent fingerprints could be estimated following a comparison process between the evidentiary aged print and the corresponding reference inked print. The present article explores possible correlations between inked and fresh latent fingerprints deposited on different substrates and visualized with TiO2. The results indicate that the ridge width of flat inked prints is most similar to fresh latent fingerprints(,) and these should be used as the comparison standard for future aging studies.</t>
  </si>
  <si>
    <t>De Alcaraz-Fossoul, J; Barrot-Feixat, C; Zapico, SC; Mancenido, M; Broatch, J; Roberts, KA; Carreras-Marin, C; Tasker, J</t>
  </si>
  <si>
    <t>De Alcaraz-Fossoul, Josep; Barrot-Feixat, Carme; Zapico, Sara C.; Mancenido, Michelle; Broatch, Jennifer; Roberts, Katherine A.; Carreras-Marin, Clara; Tasker, Jack</t>
  </si>
  <si>
    <t>forensic science; tenprint; ridge width; titanium dioxide; latent fingerprint; aging</t>
  </si>
  <si>
    <t>Arizona State University; University of Barcelona; State University System of Florida; Florida International University; State University System of Florida; Florida International University; California State University System; California State University Los Angeles</t>
  </si>
  <si>
    <t>10.1111/1556-4029.13656</t>
  </si>
  <si>
    <t>Robust personal authentication using finger knuckle geometric and texture features</t>
  </si>
  <si>
    <t>This paper investigates on the entire finger dorsal surface for human identity that can be extremely beneficial for forensics applications and its related fields. Further, this paper formulates a novel approach to achieve improved performance by simultaneous extraction and integration of finger knuckle geometric and texture features by score level fusion. The geometric features are derived through Angular Geometric Analysis Method (AGAM) which extracts angular-based feature information for unique identification. Similarly, Texture Feature Extraction Methods (TFEM) viz., Completed Local Ternary Pattern (CLTP) generation method, 2D Log Gabor Filter (2DLGF) method and Fourier - Scale Invariant Feature Transform (F-SIFT) method are incorporated to derive the local texture features of an acquired finger back knuckle surface. The experimental results indicate that integration of geometric and local texture features of finger knuckle regions shows decrease in error rate by 27% (in average) when compared to the existing benchmark system taken for comparison. (C) 2016 Ain Shams University.</t>
  </si>
  <si>
    <t>Usha, K; Ezhilarasan, M</t>
  </si>
  <si>
    <t>Usha, K.; Ezhilarasan, M.</t>
  </si>
  <si>
    <t>AIN SHAMS ENGINEERING JOURNAL</t>
  </si>
  <si>
    <t>Finger knuckle surface; Angular geometric analysis; Completed local ternary patterns; 2D log Gabor filters; Fourier-SIFT; Phase only correlation</t>
  </si>
  <si>
    <t>Pondicherry Engineering College; Pondicherry Engineering College</t>
  </si>
  <si>
    <t>10.1016/j.asej.2016.04.006</t>
  </si>
  <si>
    <t>SiO2@LaOF:Eu3+ core-shell functional nanomaterials for sensitive visualization of latent fingerprints and WLED applications</t>
  </si>
  <si>
    <t>For the first time, intense red color composite of SiO2@LaOF:Eu3+ core-shell nanostructures (NS) were fabricated via facile solvothermal method followed by thermal treatment. The obtained core-shell particles display better spherical shape and non-agglomeration with a narrow size distribution. Photoluminescence (PL) emission spectra exhibits intense peaks at similar to 593 nm, 611 nm, 650 nm corresponds to D-5(0) -&gt; F-7(J) (J = 0, 1 and 2) Eu3+ transitions respectively. The spectral intensity parameters and Eu-O ligand behaviors are estimated by means of Judd-Ofelt(J-O) theory. CIE co-ordinates are found to be (x = 0.63, y = 0.36) which is very close to standard NTSC values (x = 0.67, y = 0.33). CCT value is similar to 3475 K which is less than 5000 K, as a result this phosphor is suitable for warm light emitting diodes. The optimized core-shell SiO2 (coat III)@LaOF:Eu3+ (5 mol%) was used as a fluorescent labeling marker for the visualization of latent fingerprints on both porous and non-porous surfaces. Obtained fingerprints are highly sensitive and selective also no background hindrance which enables level-I to level-III fingerprint ridge characteristics. Observed results indicate that the significant improvement in luminescence of coreshell NS can be explored as a sensitive functional nanopowder for advanced forensic and solid state lightning applications. (C) 2018 Elsevier Inc. All rights reserved.</t>
  </si>
  <si>
    <t>Suresh, C; Nagabhushana, H; Basavaraj, RB; Darshan, GP; Kavyashree, D; Prasad, BD; Sharma, SC; Vanithamani, R</t>
  </si>
  <si>
    <t>Suresh, C.; Nagabhushana, H.; Basavaraj, R. B.; Darshan, G. P.; Kavyashree, D.; Prasad, B. Daruka; Sharma, S. C.; Vanithamani, R.</t>
  </si>
  <si>
    <t>Core-shell; Latent fingerprint; Photoluminescence; Sweat pores; Anti-counterfeiting</t>
  </si>
  <si>
    <t>Tumkur University; Avinashilingam University for Women; Jain University; Avinashilingam University for Women</t>
  </si>
  <si>
    <t>10.1016/j.jcis.2018.01.093</t>
  </si>
  <si>
    <t>Surface-enhanced Raman spectroscopic identification in fingerprints based on adhesive Au nanofilm</t>
  </si>
  <si>
    <t>The visualization and acquisition of information on substances within fingerprints have attracted considerable interest owing to their practical application in forensic science. There are still some challenges in the transfer and imaging of fingerprints and the extraction of residues. Here, a facile approach was successfully developed for transferring and recovering the pattern of fingerprints, which is based on surface-enhanced Raman spectroscopy (SERS) and an adhesive Au nanofilm (ANF). The reproducibility of SERS effects and the adhesive quality of the ANF enabled the transfer, recovery of the pattern and extraction of chemical residues from living/latent fingerprints. The results demonstrated that the pattern of living fingerprints, including ridges, furrows and sweat pores, was recovered on the basis of SERS mapping of the vibrational band of amino acids from endogenous protein substances. The dye rhodamine 6G (R6G) was employed as a developing agent to enhance the visualization of fingerprints by SERS mapping of the band at 1360 cm(-1). Moreover, exogenous residues, such as cotinine (COT) and methylene blue (MB), were also detected by SERS. Their distribution in fingerprints was also determined, although it was not associated with the pattern of fingerprints. This indicated that the extraction process based on the adhesive ANF could be applied to transfer fingerprints from a crime scene to the laboratory for precise identification via structural information on chemical residues and the pattern image of fingerprints. It is anticipated that the adhesive ANF when combined with an ultrahigh-sensitivity SERS technique could be developed as a promising tool for the visualization of fingerprints and monitoring of trace chemical residues for crime tracking in forensic science.</t>
  </si>
  <si>
    <t>Lin, JR; Zhang, CJ; Xu, MM; Yuan, YX; Yao, JL</t>
  </si>
  <si>
    <t>Lin, Jieru; Zhang, Chenjie; Xu, Minmin; Yuan, Yaxian; Yao, Jianlin</t>
  </si>
  <si>
    <t>Soochow University - China</t>
  </si>
  <si>
    <t>10.1039/c8ra03808b</t>
  </si>
  <si>
    <t>Synthesis of La2 (MoO4)3 : Eu Magnetically Fluorescent Nanoparticles and Its Application for Latent Fingerprint Development</t>
  </si>
  <si>
    <t>In this study, fluorescent La-2(MoO4)(3) Eu and magnetic Fe3O4 nanomaterials were synthesized by hydrothermal and coprecipitation, respectively. The size, morphology, crystal structure, and fluorescent property of as-synthesized nanomaterials were characterized by transmission electron microscopy (TEM), X-ray diffraction (XRD) spectroscopy, and fluorescence spectroscopy (FS). The La-2 (MoO4)(3) Eu fluorescent nanomaterials were flaky in shape, and the crystal structure was tetragonal La-2(MoO4)(3) phase. The La-2(MoO4)(3) Eu fluorescent nanomaterials could emit strong red fluorescence under 254 nm ultraviolet(UV) excitation. While the magnetic Fe3O4 nanomaterials were spherical in shape with an average diameter of about 60 nm, and the crystal structure was cubic Fe3O4 phase. Subsequently, the above two nanomaterials were mixed together in a certain ratio to form the La-2 (MoO4)(3) Eu/Fe3O4 superparamagnetic fluorescent nanomaterials. The as-prepared La-2 (MoO4)(3) Eu/Fe3O4 nanomaterials were of sheet structure mixed with spherical particles in shape, which could emit red fluorescence weaker than pure La-2(MoO4)(3) Eu fluorescent nanomaterials under 254 nm ultraviolet excitation. However, the red fluorescence from La-2 (MoO4)(3) Eu/Fe3O4 nanomaterials could still meet the needs of the fingerprint development. Although the as-prepared nanomaterials and La-2 (MoO4)(3) Eu fluorescent nanomaterials have same effect in developing fingerprint on smooth object, the as-prepared nanomaterials could form a suitable fringe by using a magnetic applicator to prevent dust pollution and develop the detail features of fingerprint with bright red fluorescence stimulated by the excitation of 254 nm ultraviolet light. Finally, the as prepared nanomaterials were applied to develop the fresh latent fingerprints on various smooth and rough substrates. The results showed that the latent fingerprints developed by our nanomaterials could appear the detailed features of friction ridges with a high contrast. In addition, the nanomaterials-based fingerprint development also possessed some other advantages, such as low background interference, high developing contrast, wide application range of substrates, and no powder dusting. The as-prepared fluorescent nanomaterials are superparamagnetic fluorescent nanomaterials. The performance of this powder is obviously better than non-magnetic fluorescent nanomaterials. Therefore, the as prepared superparamagnetic fluorescent nanomaterials have been proved to be an ideal material for latent fingerprint development, which have great potential in forensic applications.</t>
  </si>
  <si>
    <t>Yu, AY; Yang, RQ; Wang, M</t>
  </si>
  <si>
    <t>Yu Ao-yang; Yang Rui-qin; Wang Meng</t>
  </si>
  <si>
    <t>Nanomaterials; Fingerprint development; Magnetic; Fluorescent; Latent fingerprint</t>
  </si>
  <si>
    <t>10.3964/j.issn.1000-0593(2018)01-0144-07</t>
  </si>
  <si>
    <t>The analysis of latent fingermarks on polymer banknotes using MALDI-MS</t>
  </si>
  <si>
    <t>In September 2016, the UK adopted a new Bank of England (BoE) 5 pound polymer banknote, followed by the 10 pound polymer banknote in September 2017. They are designed to be cleaner, stronger and have increased counterfeit resilience; however, fingermark development can be problematic from the polymer material as various security features and coloured/textured areas have been found to alter the effectiveness of conventional fingermark enhancement techniques (FETs). As fingermarks are one of the most widely used forms of identification in forensic cases, it is important that maximum ridge detail be obtained in order to allow for comparison. This research explores the use of matrix-assisted laser desorption/ ionisation mass spectrometry (MALDI-MS) profiling and imaging for the analysis of fingermarks deposited on polymer banknotes. The proposed methodology was able to obtain both physical and chemical information from fingermarks deposited in a range of scenarios including; different note areas, depletion series, aged samples and following conventional FETs. The analysis of forensically important molecular targets within these fingermarks was also explored, focussing specifically on cocaine. The ability of MALDI-MS to provide ridge detail and chemical information highlights the forensic applicability of this technique and potential for the analysis of fingermarks deposited onto this problematic surface.</t>
  </si>
  <si>
    <t>Scotcher, K; Bradshaw, R</t>
  </si>
  <si>
    <t>Scotcher, K.; Bradshaw, R.</t>
  </si>
  <si>
    <t>Sheffield Hallam University</t>
  </si>
  <si>
    <t>10.1038/s41598-018-27004-0</t>
  </si>
  <si>
    <t>The identification and reliability of static and dynamic barefoot impression measurements: A systematic review</t>
  </si>
  <si>
    <t>Objective: Barefoot impressions collected from crime scenes can be used in forensic analysis. The reliability of the measurement method employed during comparison of these foot impressions is paramount to prevent incorrect conclusions being made. A number of methods of obtaining measurements from barefoot impressions have been described in the research literature; however there has been no comprehensive review of their reliability. Therefore, the aim of this systematic review was to determine the reliability of measurements used to describe footprint morphology obtained from static and dynamic barefoot impressions. Methods: Four electronic databases were searched from inception to 23 November 2017. Eligible studies were required to report either the test-retest, intra or inter-rater reliability of measurements taken from barefoot impressions for the purposes of identification or classification of foot morphology. Methodological quality was assessed using the COSMIN checklist. Results: Eleven studies were identified that reported the reliability of 10 measurements (Reel method, arch index, Chippaux-Smirak index, footprint angle, Staheli index, contact area, Martirosov's K index, toe score and metatarsal ridge-to-toe measurement). High intra-rater reliability has been established for the Reel method (ICC = 0.98-0.99), arch index (ICC = 0.96-0.99), Chippaux-Smirak index (ICC = 0.98-0.99), footprint angle (ICC = 0.97-0.98), Staheli index (ICC = 0.98-0.99) and footprint index (ICC = 0.96-0.97). High inter-rater reliability has been established for the Reel method (ICC = 0.99) and footprint angle (ICC = 0.99). Overall methodological quality was rated as 'Poor' to 'Fair'. Conclusion: The measurement developed by Reel et al. has both its intra-and inter-rater reliability established to be high. However, the findings of this review were unable to inform a recommendation of one specific technique based on reliability data due to a small body of research at this time. Furthermore, there is a lack of data on the reliability of footprint measurement and comparison techniques in real-world scenarios. Overall, the findings regarding reliability of the techniques covered in this systematic review are to be interpreted with caution due to the methodological quality of reliability testing conducted within the included studies. (c) 2018 Elsevier B.V. All rights reserved.</t>
  </si>
  <si>
    <t>Hu, A; Arnold, JB; Causby, R; Jones, S</t>
  </si>
  <si>
    <t>Hu, Arnold; Arnold, John B.; Causby, Ryan; Jones, Sara</t>
  </si>
  <si>
    <t>Footprints; Foot impressions; Foot; Measurements; Reliability; Identification</t>
  </si>
  <si>
    <t>Adelaide University; University of South Australia; Adelaide University; University of South Australia; Adelaide University; University of South Australia</t>
  </si>
  <si>
    <t>10.1016/j.forsciint.2018.05.008</t>
  </si>
  <si>
    <t>The use of ortho-Phenylenediamine and Zar-Pro™ strips for the development of bloodmarks on a dark-coloured, non-porous surface</t>
  </si>
  <si>
    <t>The development of fingerprints in blood on a dark-coloured surface can be difficult. Contrast between the bloodmark and the surface can be difficult to achieve using photography and chemical reagents. The use of haem-reagent ortho-Phenylenediamine (OPD) and Zar-Pro (TM) strips in the enhancement of bloody impressions were investigated. Depletions of bloodmarks were deposited on black ceramic tiles and aged up to 90 days. OPD, Acid Yellow 7, and Hungarian Red were applied to these tiles and the developed fingermarks were compared using a numerical score system. Zar-Pro (TM) strips were applied to chemically treated and untreated bloodmarks alike. OPD proved to be effective at developing bloodmarks aged up to 90 days, including latent marks. Despite this capability, OPD did not perform as well as Acid Yellow 7 and so the continued use of Acid Yellow 7 is recommended. Zar-Pro (TM) strips were able to lift bloodmarks aged up to 90 days as well as those chemically treated with either: OPD, Hungarian Red, Acid Yellow 7, or Amido Black although ridge detail was poor. Additional investigation into the capabilities of Zar-Pro (TM) strips for this purpose is recommended. (c) 2018 Elsevier B.V. All rights reserved.</t>
  </si>
  <si>
    <t>Oliver, S; Smale, T; Arthur, I</t>
  </si>
  <si>
    <t>Oliver, Stephanie; Smale, Thomas; Arthur, Isaac</t>
  </si>
  <si>
    <t>Forensic science; Fingerprints; Bloodmarks; ortho-Phenylenediamine; Zar-Pro</t>
  </si>
  <si>
    <t>10.1016/j.forsciint.2018.04.021</t>
  </si>
  <si>
    <t>Synthesis, photoluminescence and forensic applications of blue light emitting azomethine-zinc (II) complexes of bis(salicylidene)cyclohexyl-1,2-diamino based organic ligands</t>
  </si>
  <si>
    <t>Various azomethine-zinc(II) complexes (3a-c) of bis(salicylidene) cyclohexyl-1,2-diamino organic ligands were synthesized by one pot reaction of salicylaldehydes/2-hydroxy-1-naphthaldehyde (2 eq), cyclohexyl-1,2-diamine (1 eq) and zinc acetate (1 eq) in methanol solvent at reflux temperature. The synthesized complexes were characterized by FTIR, H-1 NMR, and SEM. Their photophysical properties such as Photoluminescence (PL) and Diffused Reflectance Spectra (DRS) were studied. PL studies revealed that the emission peaks of the complexes in both solution and solid states appeared to occur at 395-600 nm and emitted blue light. The band gap energies determined from DRS were 2.98 eV (3a), 2.91 eV (3b), and 2.73 eV (3c). Based on these results, we ascertain that these Zn(II) complexes can serve as a suitable non-dopant blue light emitting compound for flat panel display applications. Latent fingerprint detection study indicated that the powder compounds show good adhesion and finger ridge details without background staining. The demonstrated method can be applied to detect fingerprints on all types of smooth surfaces. (C) 2017 The Authors. Publishing services by Elsevier B.V. on behalf of Vietnam National University, Hanoi.</t>
  </si>
  <si>
    <t>Srinivas, M; Vijayakumar, GR; Mahadevan, KM; Nagabhushana, H; Naik, HSB</t>
  </si>
  <si>
    <t>Srinivas, M.; Vijayakumar, G. R.; Mahadevan, K. M.; Nagabhushana, H.; Naik, H. S. Bhojya</t>
  </si>
  <si>
    <t>Azomethine-zinc (II) complexes; Photoluminescence; OLED; Salicylaldehyde; 2-Hydroxy-1-naphthaldehyde; Fingerprint</t>
  </si>
  <si>
    <t>Kuvempu University; Tumkur University; Tumkur University; Kuvempu University</t>
  </si>
  <si>
    <t>10.1016/j.jsamd.2017.02.008</t>
  </si>
  <si>
    <t>A First Public Research Collection of High-Resolution Latent Fingerprint Time Series for Short- and Long-Term Print Age Estimation</t>
  </si>
  <si>
    <t>The creation of publicly available image databases for the signal processing community is a very time-consuming, yet immensely valuable task, enabling scientific progress by providing the opportunity of an objective comparison and reproduction of results. This paper presents for the first time a public research collection of high-resolution latent fingerprint time series for age estimation, captured from a pool of 116 different test subjects. It comprises ten different sets with a total of 2,618 time series (117,384 scans), varying between capturing devices (CWL and CLSM), data types (intensity versus topography), aging periods (short-term aging: 24 h, long-term aging: 0.5 - 3 years) and resolutions (1,270 - 180,142 ppi). Most series are annotated with donor information (age and gender) and capturing conditions (scan parameters, ambient temperature, and humidity). The data are anonymized (using partial prints only) and an organizational revocation mechanism is included to assure non-identifiability of donors in the future. Baseline results for age estimation on all ten sets are provided in the form of correlation coefficients and machine-learning based age estimation (kappa), using 19 features from prior feature spaces as well as new ones (Tamura contrast, Benford's law, and improved dust feature). Classification results exhibit kappa values between 0.51 and 0.85, highlighting the progress made in this very challenging area in recent years and also emphasizing the need of future studies on the issue.</t>
  </si>
  <si>
    <t>Merkel, R; Dittmann, J; Vielhauer, C</t>
  </si>
  <si>
    <t>Merkel, Ronny; Dittmann, Jana; Vielhauer, Claus</t>
  </si>
  <si>
    <t>Latent fingerprints; public research collection; age estimation; digitized forensics; computer forensics; fingerprint processing pipeline; baseline performance</t>
  </si>
  <si>
    <t>Otto von Guericke University</t>
  </si>
  <si>
    <t>10.1109/TIFS.2017.2705622</t>
  </si>
  <si>
    <t>A Study of Distinctiveness of Skin Texture for Forensic Applications Through Comparison With Blood Vessels</t>
  </si>
  <si>
    <t>Skin texture without obvious features is different from other hard biometrics on the skin, such as fingerprints and palmprints. Skin texture gives an impression that it is not distinctive like other soft biometric traits. It was proposed for personal identification a decade ago but did not draw attention from the biometric community, partially due to the success of other biometric technologies for commercial applications. However, in some forensic cases, e.g., identifying masked terrorists in images, skin texture may be the only option. Faces, tattoos, and skin marks are not always available for identification. To address these forensic needs, researchers have recently attempted to visualize blood vessels hidden in color images. Their performance is highly sensitive to image quality. Skin texture that is easily captured even in low-resolution images, such as that of the forearm skin, is suitable for these forensic applications. To study the distinctiveness of low-resolution skin texture, in this paper, an algorithm composed of a positive sample generation scheme, dynamic and directional grids, a large feature set generation scheme, and partial least squares regression has been proposed. More than 6300 inner forearm and thigh images collected from a laboratory environment and from the internet with large pose, viewpoint, and illumination variations were employed in this paper. The proposed algorithm was compared with the state-of-the-art texture recognition methods, and skin texture was compared with blood vessels, a hard biometric trait, extracted from color and infrared images. The results showed that the proposed algorithm performed significantly better than did the texture recognition methods, and skin texture outperformed blood vessels in all of the experiments, achieving encouraging performance.</t>
  </si>
  <si>
    <t>Chan, FKS; Li, XJ; Kong, AWK</t>
  </si>
  <si>
    <t>Chan, Frodo Kin Sun; Li, Xiaojie; Kong, Adams Wai-Kin</t>
  </si>
  <si>
    <t>Criminal and victim identification; forensics; soft biometrics; skin marks; tattoos</t>
  </si>
  <si>
    <t>Nanyang Technological University</t>
  </si>
  <si>
    <t>10.1109/TIFS.2017.2692684</t>
  </si>
  <si>
    <t>Accessible biometrics: A frustrated total internal reflection approach to imaging fingerprints</t>
  </si>
  <si>
    <t>Fingerprints are widely used as a means of identifying persons of interest because of the highly individual nature of the spatial distribution and types of features (or minuta) found on the surface of a finger. This individuality has led to their wide application in the comparison of fingerprints found at crime scenes with those taken from known offenders and suspects in custody. However, despite recent advances in machine vision technology and image processing techniques, fingerprint evidence is still widely being collected using outdated practices involving ink and paper - a process that can be both time consuming and expensive. Reduction of forensic service budgets increasingly requires that evidence be gathered and processed more rapidly and efficiently. However, many of the existing digital fingerprint acquisition devices have proven too expensive to roll out on a large scale. As a result new, low-cost imaging technologies are required to increase the quality and throughput of the processing of fingerprint evidence. Here we describe an inexpensive approach to digital fingerprint acquisition that is based upon frustrated total internal reflection imaging. The quality and resolution of the images produced are shown to be as good as those currently acquired using ink and paper based methods. The same imaging technique is also shown to be capable of imaging powdered fingerprints that have been lifted from a crime scene using adhesive tape or gel lifters. (C) 2017 The Chartered Society of Forensic Sciences. Published by Elsevier Ireland Ltd. All rights reserved.</t>
  </si>
  <si>
    <t>Smith, ND; Sharp, JS</t>
  </si>
  <si>
    <t>Smith, Nathan D.; Sharp, James S.</t>
  </si>
  <si>
    <t>Fingerprint; Waveguide; Imaging; Frustrated total internal reflection</t>
  </si>
  <si>
    <t>University of Nottingham</t>
  </si>
  <si>
    <t>10.1016/j.scijus.2017.03.003</t>
  </si>
  <si>
    <t>An investigation into the cause of the inner dark areas and outer lighter areas (ghosting) seen in dynamically-created two-dimensional bare footprints</t>
  </si>
  <si>
    <t>Dynamic bare footprints differ from static bare footprints through the presence of additional, lighter markings around the rear of the heel print and apices of the toe print areas. These images can appropriately be described as inner dark and outer ghosting features. To date, the functional cause of both features has not been understood. To gain such an understanding could potentially allow the further development and use of these features in forensic identification. The aim of this project was to investigate the causes of the inner dark and outer ghosting features seen in dynamic. bare footprints through an observational, practice-based action research approach within a gait laboratory. Volunteer male participants provided bare footprints on inkless paper taped to a Kistler force plate with video cameras situated either side. Ground reaction force data were collected as the footprints were formed and the event recorded using video cameras to allow these data to be correlated later. The findings suggest that the ghosting at the heel is the result of splaying of the fibro fatty pad, while that at the toes is the result of the distal ends of the toes coming into contact with the ground as the heel is lifted. Footprint, ground reaction force and video data comparisons showed that the inner dark area of the heel print corresponded with the main body of the heel contacting the ground. Outer ghosting corresponded with a backward splaying of the fat pad and the heel strike transient spike in vertical ground reaction force during increased loading. The inner dark area of the toes corresponded with a longer period of toe contact with the ground. Outer ghosting corresponded with the decreasing vertical ground reaction force and shorter contact time as the toes were leaving the ground towards the end of the contact phase of gait. Although the sample size was limited, these are new appreciations which could facilitate the use of the inner dark features in identification to provide additional points for comparison in cases involving dynamic bare footprints. Further work is now indicated to study these features in different populations and under varying conditions. (C) 2017 The Chartered Society of Forensic Sciences. Published by Elsevier Ireland Ltd. All rights reserved.</t>
  </si>
  <si>
    <t>Vernon, W; Simmonite, N; Reel, S; Reidy, S</t>
  </si>
  <si>
    <t>Vernon, Wesley; Simmonite, Neil; Reel, Sarah; Reidy, Selina</t>
  </si>
  <si>
    <t>Forensic; Bare footprint; Ghosting; Gait analysis</t>
  </si>
  <si>
    <t>10.1016/j.scijus.2017.03.007</t>
  </si>
  <si>
    <t>An update on MALDI mass spectrometry based technology for the analysis of fingermarks - stepping into operational deployment</t>
  </si>
  <si>
    <t>Since 2009, when Matrix Assisted Laser Desorption Ionisation Mass Spectrometry Imaging (MALDI MSI) was firstly reported for the molecular mapping of latent fingermarks, the range of information and operational capabilities have steadily increased. Pioneering work from our Fingermark Research Group exploited different modalities, including Profiling (MALDI MSP), tandem mass spectrometry (MS/MS) and Ion Mobility MS/MS; a number of methodologies were also developed to conquer a main challenge, namely profiling the suspect and their actions prior to or whilst committing the crime. Suspect profiling here is no longer based on behavioural science but complements this discipline and the investigations by detecting and visualising the molecular make-up of fingermarks onto the identifying ridges. This forensic opportunity provides the link between the biometric information (ridge detail) and the corpus delicti or intelligence on the circumstances of the crime. In 2013, a review was published covering the research work and developments of four years supported by the Home Office, UK, and the local regional Police with some insights (and comparison) into similar research being reported employing other mass spectrometric techniques. The present review is an extensive update on the MALDI MS based methods' achievements, limitations and work in progress in fingermark analysis; it also offers an outlook on further necessary research into this subject. The main highlights are the increased number of possible information retrievable around a suspect and the more extended compatibility of this technology. The latter has allowed MALDI MS based methods to integrate well with current forensic fingerprinting, leading to the investigation of real police casework.</t>
  </si>
  <si>
    <t>Francese, S; Bradshaw, R; Denison, N</t>
  </si>
  <si>
    <t>Francese, S.; Bradshaw, R.; Denison, N.</t>
  </si>
  <si>
    <t>10.1039/c7an00569e</t>
  </si>
  <si>
    <t>Bimodal biometric system for hand shape and palmprint recognition based on SIFT sparse representation</t>
  </si>
  <si>
    <t>Biometric-based hand modality is considered as one of the most popular biometric technologies especially in forensic applications. In this paper, a bimodal hand identification system was proposed based on Scale Invariant Feature Transform (SIFT) descriptors, extracted from hand shape and palmprint modalities. A local sparse representation method was adopted in order to represent images with high discrimination. Moreover, fusion was performed at feature and decision levels using a cascade fusion in order to generate the final identification rate of our bimodal system. Our experiments were applied on two hand databases: Indian Institute of Technology of Delhi (IITD) hand database and Bosphorus hand database containing, respectively, 230 and 615 subjects. The results show that the proposed method offers high accuracies compared to other popular bimodal hand biometric methods over the two hand databases. The correct identification rate reaches 99.57 % which is competitive compared to systems existing in the literature.</t>
  </si>
  <si>
    <t>Charfi, N; Trichili, H; Alimi, AM; Solaiman, B</t>
  </si>
  <si>
    <t>Charfi, Nesrine; Trichili, Hanene; Alimi, Adel M.; Solaiman, Basel</t>
  </si>
  <si>
    <t>Hand shape features; Palmprint features; SIFT sparse representation; Fusion</t>
  </si>
  <si>
    <t>Universite de Sfax; Ecole Nationale dIngenieurs de Sfax (ENIS); IMT - Institut Mines-Telecom; IMT Atlantique</t>
  </si>
  <si>
    <t>10.1007/s11042-016-3987-9</t>
  </si>
  <si>
    <t>Characterizing Human Expertise Using Computational Metrics of Feature Diagnosticity in a Pattern Matching Task</t>
  </si>
  <si>
    <t>Forensic evidence often involves an evaluation of whether two impressions were made by the same source, such as whether a fingerprint from a crime scene has detail in agreement with an impression taken from a suspect. Human experts currently outperform computer-based comparison systems, but the strength of the evidence exemplified by the observed detail in agreement must be evaluated against the possibility that some other individual may have created the crime scene impression. Therefore, the strongest evidence comes from features in agreement that are also not shared with other impressions from other individuals. We characterize the nature of human expertise by applying two extant metrics to the images used in a fingerprint recognition task and use eye gaze data from experts to both tune and validate the models. The Attention via Information Maximization (AIM) model (Bruce &amp; Tsotsos, 2009) quantifies the rarity of regions in the fingerprints to determine diagnosticity for purposes of excluding alternative sources. The CoVar model (Karklin &amp; Lewicki, 2009) captures relationships between low-level features, mimicking properties of the early visual system. Both models produced classification and generalization performance in the 75%-80% range when classifying where experts tend to look. A validation study using regions identified by the AIM model as diagnostic demonstrates that human experts perform better when given regions of high diagnosticity. The computational nature of the metrics may help guard against wrongful convictions, as well as provide a quantitative measure of the strength of evidence in casework.</t>
  </si>
  <si>
    <t>Busey, T; Nikolov, D; Yu, C; Emerick, B; Vanderkolk, J</t>
  </si>
  <si>
    <t>Busey, Thomas; Nikolov, Dimitar; Yu, Chen; Emerick, Brandi; Vanderkolk, John</t>
  </si>
  <si>
    <t>COGNITIVE SCIENCE</t>
  </si>
  <si>
    <t>Expertise; Categorization; Salience; Forensics; Natural image statistics; Eye tracking; Fingerprints</t>
  </si>
  <si>
    <t>10.1111/cogs.12452</t>
  </si>
  <si>
    <t>Chemical nose for discrimination of opioids based on unmodified gold nanoparticles</t>
  </si>
  <si>
    <t>Considering the need for detection of opioids, a colorimetric sensor array based on unmodified gold nanoparticles (AuNPs) was developed for the first time in order to sensitively detect and identify multiple structurally similar opioids including morphine, codeine, oxycodone, noroxycodone, thebaine, tramadol and methadone in aqueous media. Size dependency of assembly process encouraged us to employ AuNPs with four distinct particle sizes as sensing elements and visual differentiation tools to construct a colorimetric nanoarray. The target opioids seem to act as molecular bridges, shortening the interparticle distance and inducing the aggregation of AuNPs. This aggregation produces changes in both the color and UV-vis spectra of AuNPs generating a visual molecular fingerprint of each analyte. The cumulative array responses were differentiated by principal component analysis (PCA) and hierarchical cluster analysis (HCA) with 100% classification accuracy demonstrating the versatility of this simple nanoarray platform. Furthermore, color difference maps were created to provide a visual tool for classifications and semi quantitative analysis without exploiting any statistical techniques. Finally, we demonstrated the ability of the constructed array to identify the various opioids in urine sample. The obtained results suggest that the proposed colorimetric nanoarray has promising perspective in the clinical toxicology and forensic cases for the on-spot detection of illegal drugs. (C) 2017 Published by Elsevier B.V.</t>
  </si>
  <si>
    <t>Mohseni, N; Bahram, M; Baheri, T</t>
  </si>
  <si>
    <t>Mohseni, Naimeh; Bahram, Morteza; Baheri, Tahmineh</t>
  </si>
  <si>
    <t>Calorimetric nanoarray; Opioids; Gold nanoparticles; Aggregation; Pattern recognition algorithms</t>
  </si>
  <si>
    <t>Urmia University</t>
  </si>
  <si>
    <t>10.1016/j.snb.2017.04.145</t>
  </si>
  <si>
    <t>Contrast Enhanced Subsurface Fingerprint Detection Using High-Speed Optical Coherence Tomography</t>
  </si>
  <si>
    <t>Spectral-domain optical coherence tomography (SD-OCT) has been demonstrated to be a viable tool in forensic science for fingerprint detection, yet it still suffers from certain practical issues, e.g., the limited scanning speed and low image contrast. In this letter, we report a high-speed SD-OCT together with an image contrast enhancement mechanism for reliable subsurface fingerprint detection. The constructed SD-OCT system achieves a scanning rate up to 60k A-lines/s, and thus, both 3D volumetric images, reaching up to 20 mm x 20 mm x 1.2 mm, and en face internal fingerprint furrow pattern images could be obtained. Based upon the analyses of the papillary layer anatomical structures, the contrast enhancement technique not only suppresses image artifacts, but also is effective in detecting fingerprint spoofing. Experiments on healthy subjects have also been conducted to verify the system imaging capability and the effectiveness of the contrast-enhancement technique.</t>
  </si>
  <si>
    <t>Yu, XJ; Xiong, QZ; Luo, YM; Wang, NS; Wang, LL; Tey, HL; Liu, LB</t>
  </si>
  <si>
    <t>Yu, Xiaojun; Xiong, Qiaozhou; Luo, Yuemei; Wang, Nanshuo; Wang, Lulu; Tey, Hong Liang; Liu, Linbo</t>
  </si>
  <si>
    <t>IEEE PHOTONICS TECHNOLOGY LETTERS</t>
  </si>
  <si>
    <t>Biometrics; fingerprint identification; optical coherence tomography (OCT)</t>
  </si>
  <si>
    <t>Nanyang Technological University; National Skin Centre</t>
  </si>
  <si>
    <t>10.1109/LPT.2016.2628840</t>
  </si>
  <si>
    <t>Engineering; Optics; Physics</t>
  </si>
  <si>
    <t>Crime scene reconstruction-Sex prediction from blood stained foot sole impressions</t>
  </si>
  <si>
    <t>It is often difficult to predict the sex of an individual based on bloody incomplete footprints. However, such prints/impressions are particularly common in a crime scene. Again variability in the texture, color of the target surface has an impact on the bloodstained impression formed. The study of bare foot, footprint, footwear (i.e. shoe, canvas etc.) within the legal context is referred to as forensic podiatry. Based on the fact that it is possible to predict the sex of an individual from footprint impressions, an automated model has been proposed in this paper for analyzing the sex of an individual from his/her broken/incomplete footprint impressions based on morphological features alone. Five male and female volunteers aged between 20 to 65 years participated in dataset development. Keeping the blood volume constant and having stepped on differently shaped porcine blood pools, the individuals were asked to walk on herbarium sheets. The footprints were recorded and documented in accordance with the guidelines in place for physical evidence documentation within the forensic domain. The morphological features that were extracted from each of the footprint impressions are footprint length, footprint breadth, angle of walking, approximated heel radius etc. Using exhaustive cross validation technique, the dataset was divided into training and test set. Non-redundant, relevant features that are particularly effective at sex prediction were marked out using the relief algorithm in coherence with the correlation metric. Supervised learning techniques were used on the dataset to predict the sex of the owner of an unknown footprint. The study concentrates on morphological features in order to deal with bloodstain footprint transfer stains formed on any non-porous/non-absorbent surfaces such as cemented floor, glass, mosaic floor space, colored and designed tiled floor spaces. Features such as the angle of walking and foot breadth were found to be particularly influential in sex prediction from incomplete bloodstained foot sole impressions. In comparison to a system for sex prediction from complete footprint impressions (82.2%), the automated system developed on incomplete foot impressions recorded an accuracy level of 83.47%. (C) 2017 Elsevier B.V. All rights reserved.</t>
  </si>
  <si>
    <t>Basu, N; Bandyopadhyay, SK</t>
  </si>
  <si>
    <t>Basu, Nabanita; Bandyopadhyay, Samir Kumar</t>
  </si>
  <si>
    <t>Image processing; Sex prediction; Crime scene; Footprint</t>
  </si>
  <si>
    <t>University of Calcutta</t>
  </si>
  <si>
    <t>10.1016/j.forsciint.2017.06.017</t>
  </si>
  <si>
    <t>Development of Well-Preserved, Substrate-Versatile Latent Fingerprints by Aggregation-Induced Enhanced Emission-Active Conjugated Polyelectrolyte</t>
    <phoneticPr fontId="1" type="noConversion"/>
  </si>
  <si>
    <t>The development of highly efficient latent fingerprint (LFP) technology remains extremely vital for forensic and criminal investigations. In this contribution, a straightforward, rapid, and cost-effective method has been established for the quick development of well-preserved latent fingerprint on multiple substrates, including plastic, glass, aluminum foil, metallic surfaces, and so forth, without any additional treatment, based on aggregation-induced enhanced emission-active conjugated polyelectrolyte (CPE) 3,3'4(244(1,2-dipheny1-2-(p-toly1) vinyl)phenyl)-7- (7-methylbenzo [c][ 1,2,S]thiadiaz ol-4-y1)-9H-fluor ene-9,9- diy1)bis (hexane-6,1diMbis(1-methy1-1H-imidazol-3-ium) bromide, revealing clearly the third-level details (ridges, bifurcations, and pores) with high selectivity, high contrast, and no background interference even by blood stains, confirming the ability of the proposed technique for LFP detection with high resolution. The LFP development process was accomplished simply by immersing fingerprint-loaded substrate into the CPE solution for similar to 1 min, followed by shaking off the residual polymer solution and then air drying. The CPE was readily transferred to the LFPs because of the strong electrostatic and hydrophobic interaction between the CPE molecules and the fingerprint components revealing distinct fluorescent images on various smooth nonporous surfaces.</t>
  </si>
  <si>
    <t>Malik, AH; Kalita, A; Iyer, PK</t>
  </si>
  <si>
    <t>Malik, Akhtar Hussain; Kalita, Anamika; Iyer, Parameswar Krishnan</t>
  </si>
  <si>
    <t>polyelectrolyte; latent fingerprints; AIEE; third-level details; abrasion test</t>
  </si>
  <si>
    <t>10.1021/acsami.7b13390</t>
  </si>
  <si>
    <t>Efficient in situ growth of platinum nanoclusters on the surface of Fe3O4 for the detection of latent fingermarks</t>
  </si>
  <si>
    <t>Hydrophobic Fe3O4 nanoparticles were modified with polyethyleneimine (PEI) to obtain hydrophilic Fe3O4 nanoparticles. By reducing the content of H2PtCl6 solution by using l-ascorbic acid (AA) as a reductive agent, fluorescent platinum nanoclusters (Pt NCs) were incubated into the PEI-modified Fe3O4 nanoparticles. The prepared Fe3O4@Pt NCs microspheres possessed a uniform size, improved monodispersity, high magnetization (40.8 emu/g) and high fluorescence quantum yield (9.0%). Moreover, compared to the reported methods, this method demonstrated that the incubation of Pt NCs on the surface of PEI-Fe3O4 was more convenient and needed less reaction time (about 10 min). The experimental results showed that latent fingermarks developing with Fe3O4@Pt NCs powder exhibit excellent ridge details. The Fe3O4@Pt NCs with superparamagnetism and excellent fluorescence showed great potential in forensic science.</t>
  </si>
  <si>
    <t>Huang, R; Liu, R</t>
  </si>
  <si>
    <t>Huang, Rui; Liu, Rui</t>
  </si>
  <si>
    <t>JOURNAL OF MATERIALS SCIENCE</t>
  </si>
  <si>
    <t>Southwest University of Political Science &amp; Law - China; Southwest University of Political Science &amp; Law - China</t>
  </si>
  <si>
    <t>10.1007/s10853-017-1475-x</t>
  </si>
  <si>
    <t>Expertise with unfamiliar objects is flexible to changes in task but not changes in class</t>
  </si>
  <si>
    <t>Perceptual expertise is notoriously specific and bound by familiarity; generalizing to novel or unfamiliar images, objects, identities, and categories often comes at some cost to performance. In forensic and security settings, however, examiners are faced with the task of discriminating unfamiliar images of unfamiliar objects within their general domain of expertise (e.g., fingerprints, faces, or firearms). The job of a fingerprint expert, for instance, is to decide whether two unfamiliar fingerprint images were left by the same unfamiliar finger (e.g., Smith's left thumb), or two different unfamiliar fingers (e.g., Smith and Jones's left thumb). Little is known about the limits of this kind of perceptual expertise. Here, we examine fingerprint experts' and novices' ability to distinguish fingerprints compared to inverted faces in two different tasks. Inverted face images serve as an ideal comparison because they vary naturally between and within identities, as do fingerprints, and people tend to be less accurate or more novice-like at distinguishing faces when they are presented in an inverted or unfami/iarorientation. In Experiment 1, fingerprint experts outperformed novices in locating categorical fingerprint outliers (i.e., a loop pattern in an array of whorls), but not inverted face outliers (i.e., an inverted male face in an array of inverted female faces). In Experiment 2, fingerprint experts were more accurate than novices at discriminating matching and mismatching fingerprints that were presented very briefly, but not so for inverted faces. Our data show that perceptual expertise with fingerprints can be flexible to changing task demands, but there can also be abrupt limits: fingerprint expertise did not generalize to an unfamiliar class of stimuli. We interpret these findings as evidence that perceptual expertise with unfamiliar objects is highly constrained by one's experience.</t>
  </si>
  <si>
    <t>Searston, RA; Tangen, JM</t>
  </si>
  <si>
    <t>Searston, Rachel A.; Tangen, Jason M.</t>
  </si>
  <si>
    <t>University of Melbourne; University of Queensland</t>
  </si>
  <si>
    <t>10.1371/journal.pone.0178403</t>
  </si>
  <si>
    <t>Fabricated CeO2 nanopowders as a novel sensing platform for advanced forensic, electrochemical and photocatalytic applications</t>
  </si>
  <si>
    <t>In Forensic investigation, identification of various types of ridge details are essential in order to fix the criminals associated in various crimes. Even though several methods and labeling agents are available to visualize latent finger prints (LFPs) there is still simple, accurate, cost-effective, and non-destructive tool is required. In the present work, CeO2 nanopowders (NPs) are prepared via simple solution combustion route using Tamarindus indica fruit extract as a fuel. The optimized NPs are utilized for visualization of LFPs on various surfaces by powder dusting method. Results revealed that visualized LFPs exhibit Level 3 features such as pores and ridge contours under normal light with high sensitivity and without background hindrance. The photometric characteristics of the prepared samples exhibit blue color emission and highly useful in warm light emitting diodes. The photocatalytic studies were carried out with different Methylene blue (MB) dye concentration and pH values. The obtained results reveal that the CeO2 NPs exhibits an excellent catalytic properties which can act as a good catalytic reagent. The findings demonstrate that the prepared NPs are quite useful as a labeling agent for visualization of LFPs, efficient catalysts for dye degradation as well as solid-state lighting applications.</t>
  </si>
  <si>
    <t>Rohini, BS; Nagabhushana, H; Darshan, GP; Basavaraj, RB; Sharma, SC; Sudarmani, R</t>
  </si>
  <si>
    <t>Rohini, B. S.; Nagabhushana, H.; Darshan, G. P.; Basavaraj, R. B.; Sharma, S. C.; Sudarmani, R.</t>
  </si>
  <si>
    <t>APPLIED NANOSCIENCE</t>
  </si>
  <si>
    <t>Tamarindus indica; Latent fingerprints; Solution combustion route; Photoluminescence; Photocatalytic activity</t>
  </si>
  <si>
    <t>10.1007/s13204-017-0611-x</t>
  </si>
  <si>
    <t>Factors associated with latent fingerprint exclusion determinations</t>
  </si>
  <si>
    <t>Exclusion is the determination by a latent print examiner that two friction ridge impressions did not originate from the same source. The concept and terminology of exclusion vary among agencies. Much of the literature on latent print examination focuses on individualization, and much less attention has been paid to exclusion. This experimental study assesses the associations between a variety of factors and exclusion determinations. Although erroneous exclusions are more likely to occur on some images and for some examiners, they were widely distributed among images and examiners. Measurable factors found to be associated with exclusion rates include the quality of the latent, value determinations, analysis minutia count, comparison difficulty, and the presence of cores or deltas. An understanding of these associations will help explain the circumstances under which errors are more likely to occur and when determinations are less likely to be reproduced by other examiners; the results should also lead to improved effectiveness and efficiency of training and casework quality assurance. This research is intended to assist examiners in improving the examination process and provide information to the broader community regarding the accuracy, reliability, and implications of exclusion decisions. Published by Elsevier Ireland Ltd.</t>
  </si>
  <si>
    <t>Ulery, BT; Hicklin, RA; Roberts, MA; Buscaglia, J</t>
  </si>
  <si>
    <t>Ulery, Bradford T.; Hicklin, R. Austin; Roberts, Maria Antonia; Buscaglia, JoAnn</t>
  </si>
  <si>
    <t>Forensic science; Biometrics; Decision; Exclusion; Fingerprints; Quality assurance</t>
  </si>
  <si>
    <t>10.1016/j.forsciint.2017.02.011</t>
  </si>
  <si>
    <t>Fingerprint reference point identification based on chain encoded discrete curvature and bending energy</t>
  </si>
  <si>
    <t>Reference point identification is important in automatic fingerprint recognition system as it can be used to align fingerprints in a correct orientation in spite of the possibility of different transformations in fingerprint images. It is also used in fingerprint classification, as it is desirable to classify fingerprint images for forensic type applications which require the input image to be verified against a large database. The important feature information useful for classification is centered near the reference point. Most of the current approaches for identifying the reference point either require determining ridge orientation or use some complex filters. These methods either operate on 2D (two dimensional) or are not robust to rotation or cannot be applied to every class of fingerprint image. This paper proposes a method to reliably identify unique reference point that operates in 1D (one dimensional). The method treats the fingerprint ridges as a non-overlapped sequence of chain code segments. A modified k-curvature method has been proposed to find the high-curvature area of fingerprint ridges. The reference point localization is based on the property of the ridge's bending energy. The proposed method is tested on FVC2002 and FVC2004 standard datasets, and the experimental results show that the proposed algorithm can accurately locate reference point for all types of fingerprint images.</t>
  </si>
  <si>
    <t>Zacharias, GC; Nair, MS; Lal, PS</t>
  </si>
  <si>
    <t>Zacharias, Geevar C.; Nair, Madhu S.; Lal, P. Sojan</t>
  </si>
  <si>
    <t>PATTERN ANALYSIS AND APPLICATIONS</t>
  </si>
  <si>
    <t>Fingerprint; Reference point; Chain code; k-curvature; Rotational invariance; Bending energy</t>
  </si>
  <si>
    <t>University of Kerala; Mahatma Gandhi University, Kerala</t>
  </si>
  <si>
    <t>10.1007/s10044-016-0560-0</t>
  </si>
  <si>
    <t>Follow-up on the characterization of peptidic markers in hair and fur for the identification of common North American species</t>
  </si>
  <si>
    <t>Rationale: Species identification of hair is routinely done by microscopic analysis. Following previous studies that used protein analysis to characterize species markers in hair and wool, the present work aims at covering a larger number of species and to ultimately offer a method for rapid hair identification in forensics and archaeology. Methods: Hair is mostly made of alpha-keratins; these proteins have only been sequenced in a handful of species and most animal families are under-represented. Using a methodology developed for the characterization of peptidic markers in tissues such as bone (peptide mass fingerprinting or PMF) and commonly applied on collagen, hair from common North American fur-bearing species was analyzed by MALDI-TOF-MS to obtain peptidic profiles. Results: Alpha-keratin peptides that are typically dominant on peptide mass profiles of hair were chosen as markers. Matching peaks were identified for each species tested and compared to known sequences from related organisms whenever possible. The markers were used to create a flowchart to narrow down identification to the family level. Conclusions: The methodology was developed on a limited numbers of markers chosen for their variability and reliability on the peptide mass fingerprint. In the absence of genetic sequences, this strategy is a quick way to compare species from a common geographic origin. The work presented here was focused on North American species but could be applied to other animal families.</t>
  </si>
  <si>
    <t>Solazzo, C</t>
  </si>
  <si>
    <t>Solazzo, Caroline</t>
  </si>
  <si>
    <t>RAPID COMMUNICATIONS IN MASS SPECTROMETRY</t>
  </si>
  <si>
    <t>Smithsonian Institution; Smithsonian National Museum of Natural History</t>
  </si>
  <si>
    <t>10.1002/rcm.7923</t>
  </si>
  <si>
    <t>Biochemistry &amp; Molecular Biology; Chemistry; Spectroscopy</t>
  </si>
  <si>
    <t>Forensic analysis of latent fingermarks by silver-assisted LDI imaging MS on nonconductive surfaces</t>
  </si>
  <si>
    <t>Silver-assisted laser desorption ionization (AgLDI) imaging mass spectrometry (IMS) has been demonstrated to be a useful technology for fingermark analysis allowing for the detection of several classes of endogenous as well as exogenous compounds. Ideally, in IMS analyses, the fingermarks are deposited under controlled conditions on metallized conductive target slides. However, in forensic investigations, fingermarks are often found on a variety of nonconductive surfaces. A sputtered silver layer renders the target surface conductive, which allows the analyses of insulating surfaces by time-of-flight IMS. Ultimately, the major consideration when developing analytical methods for the analysis of latent fingermarks is their capability to be incorporated within forensic standard operational procedures. To demonstrate the potential of AgLDI IMS for forensic applications, fingermarks deposited on nonconductive surfaces commonly found during an investigation, including paper, cardboard, plastic bags and lifting tape, were first revealed by the Surete du Quebec by using forensic enhancement techniques prior to the IMS analyses. Numerous endogenous compounds including fatty acids, cholesterol, squalene, wax esters, triglycerides and several exogenous substances were detected and imaged. Here, we show that silver sputtering can provide visual enhancements of fingerprint patterns after FET procedures through different scenarios in which AgLDI IMS can contribute to forensic investigations. Copyright (C) 2017 John Wiley &amp; Sons, Ltd.</t>
  </si>
  <si>
    <t>Lauzon, N; Dufresne, M; Beaudoin, A; Chaurand, P</t>
  </si>
  <si>
    <t>Lauzon, N.; Dufresne, M.; Beaudoin, A.; Chaurand, P.</t>
  </si>
  <si>
    <t>JOURNAL OF MASS SPECTROMETRY</t>
  </si>
  <si>
    <t>mass spectrometry; imaging; LDI; fingermarks; nonconductive surfaces; silver</t>
  </si>
  <si>
    <t>Universite de Montreal; University of Quebec; University of Quebec Trois Rivieres</t>
  </si>
  <si>
    <t>10.1002/jms.3938</t>
  </si>
  <si>
    <t>Forensic Nanotechnology: Engineering Polyaniline Nanocomposites for Latent Fingerprints Development</t>
  </si>
  <si>
    <t>Developed fingerprints imaging was achieved by dusting using doped polyaniline (PANI) nanocomposites. Substituted anilines of 2,6-dimethyl, 2,6-diisopropyl, 3-nitro, and 2-carboxyl were used in the synthesis of the nanocomposites by oxidative polymerization using gold acid and ammonium persulfate (APS). The nanocomposites were characterized using Fourier transform infrared spectroscopy (FT-IR), X-ray fluorescence (XRF), X-ray powder diffraction (XRD), energy dispersive X-ray spectroscopy (EDS), and scanning electron microscopy (SEM). Au-PANI developed latent fingerprints showed better results than APS-PANI developed fingerprints on paper, glass, and stainless steel; better adhesion and good contrast ridge details. Developed fingerprints were imaged using optical microscopy and further studied using EDS and XRF. Latent fingerprints developed with Au-PANI were studied using XRF based on the map of gold and chloride elements. This approach is beneficial for faint or partial fingerprints. Fingerprint ridges were obvious in the chloride and gold images acquired from any position of the developed fingerprints. Novelty and significance of this work comprise the ability to visualize the three levels of fingerprint details of primary, secondary, and tertiary, enhanced contrast, less labor intensive, applicable to porous and non-porous surfaces, and cost effective.</t>
  </si>
  <si>
    <t>Lafi, A; Shehadi, I; El Naggar, M; Alawadhi, H; Abdou, HE; Mohamed, AA</t>
  </si>
  <si>
    <t>Lafi, Ahmad; Shehadi, Ihsan; El Naggar, Mohamed; Alawadhi, Hussain; Abdou, Hanan E.; Mohamed, Ahmed A.</t>
  </si>
  <si>
    <t>JOURNAL OF NANOSCIENCE AND NANOTECHNOLOGY</t>
  </si>
  <si>
    <t>Polyaniline; Gold; Oxidative Polymerization; Fingerprint; Forensic</t>
  </si>
  <si>
    <t>University of Sharjah; University of Sharjah</t>
  </si>
  <si>
    <t>10.1166/jnn.2017.13971</t>
  </si>
  <si>
    <t>Implementation of MALDI MS profiling and imaging methods for the analysis of real crime scene fingermarks</t>
  </si>
  <si>
    <t>In the study presented here, four examples of crime scene fingermarks analysed by Matrix Assisted Laser Desorption Ionisation Mass Spectrometry Imaging (MALDI MSI), in collaboration with the local Police Force, are reported. These marks are associated to high profile crimes such as drug dealing, murder and harassment. Following the application of forensic enhancement techniques by the CSI or the crime lab, one of the marks could be directly analysed on the surface of deposition and the others were analysed as primary lifts. In one case, no physical or molecular information was obtained whereas in two cases both ridge detail (albeit not useful for identification purposes) and molecular information could be retrieved. In one case, the intelligence gathered around the suspect's state of mind is, to date the most accomplished demonstration of the benefits and the operational feasibility MALDI MS based methods. These four casework examples are to be considered a first insight into the limitations, benefits and feasibility of MALDI MS based methods in the field; due to the extreme variability in the state of the mark, comprehensive evaluation of these aspects can only be undertaken upon the analysis of a large number of crime scene marks. However, this work does represent a significant advancement, compared to previous published work, as it demonstrates operational feasibility, with different levels of success, despite uncontrollable, unknown and unaccountable environmental and donor variability.</t>
  </si>
  <si>
    <t>Bradshaw, R; Denison, N; Francese, S</t>
  </si>
  <si>
    <t>Bradshaw, R.; Denison, N.; Francese, S.</t>
  </si>
  <si>
    <t>10.1039/c7an00218a</t>
  </si>
  <si>
    <t>Label-Free Chemical Imaging of Latent Fingerprints with Stimulated Raman Scattering Microscopy</t>
  </si>
  <si>
    <t>Fingerprints have long been the gold standard for personal identification in forensic investigations. Methods for cultivating and enhancing the visualization of latent fingerprints (LFPs) are continuously evolving. One important challenge is to identify suspicious chemicals present in fingerprint residues, which requires chemical imaging capability. Recently, vibrational spectroscopy has shown that LFP analysis through tape-lift, Raman mapping, and multivariate data analysis presents a useful tool for forensic investigation. However, there are still major difficulties in terms of acquisition speed, poor spatial resolution, and lack of sensitivity. This paper demonstrates the feasibility of stimulated Raman scattering microscopy to quickly and easily extract LFP patterns from different substrates. Contrary to what has been reported, no obvious fingerprint degradation or lipid diffusion is observed with either glass or stainless steel substrate. Importantly, we demonstrate that trace exogenous chemicals can be detected in fingerprints. We further demonstrate an improvement in directly acquiring a LFP pattern lifted from tape by spectrally removing signals from tape.</t>
  </si>
  <si>
    <t>Figueroa, B; Chen, YK; Berry, K; Francis, A; Fe, D</t>
  </si>
  <si>
    <t>Figueroa, Benjamin; Chen, Yikai; Berry, Kyla; Francis, Andrew; Fe, Dan</t>
  </si>
  <si>
    <t>University of Washington; University of Washington Seattle</t>
  </si>
  <si>
    <t>10.1021/acs.analchem.6b04213</t>
  </si>
  <si>
    <t>Latent Fingermark Aging Patterns (Part III): Discontinuity Index as One Indicator of Degradation</t>
  </si>
  <si>
    <t>This article is the third in a series of reports exploring quantifiable visual parameters of the aging process of latent fingermarks. On this occasion, research is focused on the occurrence of ridge discontinuities (i.e. breakages) as a function of time. Experiment variables included type of secretion (eccrine and sebaceous), substrate (glass and plastic), and exposure to natural light (dark, shade, and direct light) over a 6 months period. Fingermarks were sequentially visualized with titanium dioxide powder, photographed, and the number of naturally occurring ridge discontinuities subsequently evaluated. A semi-quantitative value, named Discontinuity Index, was used to better characterize this aging parameter. Results indicated that ridges of sebaceous depositions on glass were generally less affected by the environmental conditions compared with those on plastic surface. In addition, aging in darkness was not always the best condition for preservation, and the direct exposure to light seemed not to affect the degradation under certain conditions.</t>
  </si>
  <si>
    <t>De Alcaraz-Fossoul, J; Feixat, CB; Carreras-Marin, C; Tasker, J; Zapico, SC; Badia, MG</t>
  </si>
  <si>
    <t>De Alcaraz-Fossoul, Josep; Barrot Feixat, Carme; Carreras-Marin, Clara; Tasker, Jack; Zapico, Sara C.; Gene Badia, Manel</t>
  </si>
  <si>
    <t>forensic science; aging; discontinuities; latent fingerprint; dating; titanium dioxide; parameters; morphometrics</t>
  </si>
  <si>
    <t>Arizona State University; University of Barcelona</t>
  </si>
  <si>
    <t>10.1111/1556-4029.13438</t>
  </si>
  <si>
    <t>Multimodal Biometric Systems: A Comparative Study</t>
  </si>
  <si>
    <t>Biometrics technology stands as one of the major backbones that had united biosciences and technology representing an instrument for security and forensics researchers to develop more accurate, robust and confident systems. Starting from uni-modal biometrics as finger print, face, speech and iris passing through multimodal biometrics based on uni-biometrics fused by different fusion techniques as feature level, score level and decision level fusion techniques, biometrics were still one of the most investigated technologies. From here in this paper, we tried to build the base for researchers whom are interested in biometric systems through introducing a comparative study of most used and known uni- and multimodal biometrics such as face, iris, finger vein, face and iris multimodal, face, finger print and finger vein multimodal. Through this comparative study, a comparative model is based on principal component analysis feature extractor and Euclidean distance matcher applied using MATLAB. This model was trained and tested in two different modes homogenous data using SDUMLA-HMT database and heterogeneous mode extracting 106 frontal single face image from CASIA-FACEV5 while the reminder biometrics under consideration from SDUMLA-HMT. Feature level and score level fusions were tested in both modes on all multimodal systems under consideration.</t>
  </si>
  <si>
    <t>Sarhan, S; Alhassan, S; Elmougy, S</t>
  </si>
  <si>
    <t>Sarhan, Shahenda; Alhassan, Shaaban; Elmougy, Samir</t>
  </si>
  <si>
    <t>ARABIAN JOURNAL FOR SCIENCE AND ENGINEERING</t>
  </si>
  <si>
    <t>Uni-modal biometrics; Multimodal biometrics; Feature level fusion; Score level fusion; Homogenous data; Heterogeneous data</t>
  </si>
  <si>
    <t>Egyptian Knowledge Bank (EKB); Mansoura University</t>
  </si>
  <si>
    <t>10.1007/s13369-016-2241-0</t>
  </si>
  <si>
    <t>Non-toxic luminescent Au Nanoclusters@Montmorillonite nanocomposites powders for latent fingerprint development</t>
  </si>
  <si>
    <t>Non-toxic Au nanoclusters@montmorillonite (AuNCs@MMT) nanocomposites with strong red fluorescence are prepared by a microwave (MW)-assisted synthesis method and immobilize Au NCs into sodium MMT clay matrix via electrostatic interaction. Due to the immobilization of Au NCs in the layered structure of the MMT clay matrix, the formative AuNCs@MMT nanocomposites show high emission, stable chemical features and less toxicity. The obtained Au NCs and AuNCs@MMT nanopowders were characterized by using UV-visible absorption spectroscopy, fluorescence spectroscopy, infrared spectroscopy, TEM/HRTEM, SEM and XRD etc. to depict their sizes, microstructures and optical features. Due to their environmentally friendly preparation, time-saving procedure, user-friendly operation, low cost, efficient UV-visible radiation-dependent photoluminescence and good affinity with finger residues, the as-synthesized AuNCs@MMT nanopowders are employed as a alternative florescent developing reagent for enhancing latent fingerprints deposited on various object surfaces (such as glass, porcelain enamel, stainless steel, painted metal, plastic products, weighing papers etc.) for individual identification. As results, the enhanced fingerprints with clear patterns and satisfactory ridge details were obtained by using as-prepared AuNCs@MMT nanopowders. At the same time, intensively red fluorescence as well as good contrast without background staining of developed prints demonstrated great advantages for surfaces with multicolour. Because of their good sensitivity, non-toxicity and strong resistance to background interference, the as-prepared fluorescent nanocomposites are an actual alternative to conventional powdering reagents, which may find potential application in forensic detection.</t>
  </si>
  <si>
    <t>Yu, YL; Yan, L; Xia, ZN</t>
  </si>
  <si>
    <t>Yu, Yanlin; Yan, Lei; Xia, Zhining</t>
  </si>
  <si>
    <t>Southwest University of Political Science &amp; Law - China; Chongqing University</t>
  </si>
  <si>
    <t>10.1039/c7ra09444b</t>
  </si>
  <si>
    <t>Novel red-emitting Y4Zr3O12:Eu3+ nanophosphor for latent fingerprint technology</t>
  </si>
  <si>
    <t>Fingerprints have been used in forensic investigation for the identification of individuals. Herein, we report a novel red-emitting Eu3+ ions activated rhombohedral Y4Zr3O12 nanophosphors for latent fingerprint technology. The synthesized nanophosphors exhibited the rhombohedron-like morphology. The photoluminescence (PL) excitation spectra of Y4Zr3O12:Eu3+ exhibited the both charge transfer and the f-f transition bands of Eu3+ ions. The PL emission spectra displayed an intense red emission (D-5(0)-&gt; F-7(2)) with the color coordinates of (0.640, 0.359). The optimum concentration of Eu3+ ion in Y(4)aZr(3)O(12) host lattice has been found to be at 10 mol% Using Y4Zr3O12:Eu3+ nanophosphors, the latent fingerprints on different surfaces has been developed and exhibited excellent visualization with clear papillary ridges under 254 nm UV-lamp. These results suggest that the Y4Zr3O12:Eu3+ nanophosphors are promising red-emitting material for the visualization of latent fingerprints. (C) 2017 Elsevier Ltd. All rights reserved.</t>
  </si>
  <si>
    <t>Park, JY; Yang, HK</t>
  </si>
  <si>
    <t>Park, Jin Young; Yang, Hyun Kyoung</t>
  </si>
  <si>
    <t>Solvothermal synthesis; Luminescence; Phosphors; Nanoprticles; Optical materials; Fingerprint</t>
  </si>
  <si>
    <t>Pukyong National University</t>
  </si>
  <si>
    <t>10.1016/j.dyepig.2017.02.036</t>
  </si>
  <si>
    <t>Personal Information from Latent Fingerprints Using Desorption Electrospray Ionization Mass Spectrometry and Machine Learning</t>
  </si>
  <si>
    <t>Desorption electrospray ionization-mass spectrometry imaging (DESI-MSI) was applied to latent fingerprints to obtain not only spatial patterns but also chemical maps. Samples with similar lipid compositions as those of the fingerprints were collected by swiping a glass slide across the forehead of consenting adults. A machine learning model called gradient boosting tree ensemble (GDBT) was applied to the samples that allowed us to distinguish between different genders, ethnicities, and ages (within 10 years). The results from 194 samples showed accuracies of 89.2%, 82.4%, and 84.3%, respectively. Specific chemical species that were determined by the feature selection of GDBT were identified by tandem mass spectrometry. As a proof-of-concept, the machine learning model trained on the sample data was applied to overlaid latent fingerprints from different individuals, giving accurate gender and ethnicity information from those fingerprints. The results suggest that DESI-MSI imaging of fingerprints with GDBT analysis might offer a significant advance in forensic science.</t>
  </si>
  <si>
    <t>Zhou, ZP; Zare, RN</t>
  </si>
  <si>
    <t>Zhou, Zhenpeng; Zare, Richard N.</t>
  </si>
  <si>
    <t>Stanford University</t>
  </si>
  <si>
    <t>10.1021/acs.analchem.6b04498</t>
  </si>
  <si>
    <t>Silver-assisted development and imaging of fingermarks on non-porous and porous surfaces</t>
  </si>
  <si>
    <t>In order to deal with the range of surfaces encountered in crime scenes and items associated with crimes, forensic fingermark examiners must have access to a range of latent mark enhancement techniques, each compatible with a particular type of surface. Consequently, the development of techniques with universal or even wide-ranging surface compatibility would be valuable to law enforcement. Herein, we describe a one-step silver sputtering method for the enhancement of latent fingermarks on plastic, glass, paper and metal substrates. This method allows for the ridge pattern to be captured for human identification purposes and, more importantly, for the downstream mass spectrometric imaging of the fingermark in order to display the spatial distribution of common endogenous and exogenous substances such as illicit drugs. (C) 2017 Elsevier B.V. All rights reserved.</t>
  </si>
  <si>
    <t>Moule, EC; Guinan, TM; Gustafsson, OJR; Kobus, H; Kirkbride, KP; Voelcker, NH</t>
  </si>
  <si>
    <t>Moule, Eliza C.; Guinan, Taryn M.; Gustafsson, O. Johan R.; Kobus, Hilton; Kirkbride, K. Paul; Voelcker, Nicolas H.</t>
  </si>
  <si>
    <t>INTERNATIONAL JOURNAL OF MASS SPECTROMETRY</t>
  </si>
  <si>
    <t>Silver; Identification; Mass spectrometry imaging; Fingermark development; Drugs</t>
  </si>
  <si>
    <t>Flinders University; Adelaide University; University of South Australia; Adelaide University; University of South Australia; Monash University; Melbourne Centre for Nanofabrication</t>
  </si>
  <si>
    <t>10.1016/j.ijms.2017.08.001</t>
  </si>
  <si>
    <t>Physics; Spectroscopy</t>
  </si>
  <si>
    <t>Simultaneous extraction of level 2 and level 3 characteristics from latent fingerprints imaged with quantum dots for improved fingerprint analysis</t>
  </si>
  <si>
    <t>Fingerprints are unique and life-long to everyone, so they occupy very important statuses in forensic science. However, due to the limit of current imaging technologies and instruments, recognition and matching of fingerprints are mostly based on their level 2 structures (bifurcation, crossover, and etc.). Moreover, in real-world cases, fingerprints collected in the field are often incomplete or damaged, which adds further difficulty in fingerprint analysis. Quantum dots (QDs) are superior fluorescent imaging agents for latent fingerprints, which can provide both level 2 and level 3 (sweat pores) details. Here, we used red-emitting N-acetylcysteine-capped CdTe QDs as imaging agent for staining of eccrine LFPs. The numbers of level 2 and level 3 features that can be mapped are significantly larger than those obtained by cyanoacrylate fuming, a standard technique being adopted at forensic scene. Therefore, the level 2 and level 3 characteristics from QD-staining were simultaneously extracted for improved fingerprint analysis. A preliminary fingerprint matching based modified Pore Matching algorithm was thus developed based on the integration of both level 2 and level 3 characteristics. Satisfactory results of fingerprint matching were obtained, demonstrating the advantage of the QD-staining for advanced fingerprint analysis. (C) 2017 Chinese Chemical Society and Institute of Materia Medica, Chinese Academy of Medical Sciences. Published by Elsevier B.V. All rights reserved.</t>
  </si>
  <si>
    <t>Li, YQ; Xu, CY; Shu, C; Hou, XD; Wu, P</t>
  </si>
  <si>
    <t>Li, Yuqin; Xu, Chaoying; Shu, Chang; Hou, Xiandeng; Wu, Peng</t>
  </si>
  <si>
    <t>CHINESE CHEMICAL LETTERS</t>
  </si>
  <si>
    <t>Quantum dots; Latent fingerprints; Sweat pore; Fluorescent imaging; Fingerprint matching</t>
  </si>
  <si>
    <t>Sichuan University; North Sichuan Medical University; University of Electronic Science &amp; Technology of China</t>
  </si>
  <si>
    <t>10.1016/j.cclet.2017.04.027</t>
  </si>
  <si>
    <t>Study of fingerprints in Argentina population for application in personal identification</t>
  </si>
  <si>
    <t>The fingerprints of the Buenos Aires and Chubut provinces in Argentina have been studied, with the aim of knowing and quantifying the variability of these features, which are used in the identification process. The data studied for this research was obtained from 330 individuals, of both sexes, from two Argentinian population samples (170 individuals from Buenos Aires and 160 from Chubut), which amounts to a total of 3300 fingerprints. The different types of minutiae were located, identified, and visually quantified in four areas on the fingerprint. Two perpendicular axes were drawn whose intersection was located in the center of fingerprint. In addition, a circle was defined on these quadrants whose radius cut fifteen ridges. This method divides the fingerprints into four quadrants with two sectors apiece. The results obtained for both populations were compared statistically with those published previously for an Argentinian population sample, which had been collected using the same methodology. Therefore, Argentina becomes the country with the most information in this matter. For both populations, the highest frequencies were of ridge endings, followed by bifurcations and convergences. In this study of minutiae, statistically significant differences were found between the area of the fingerprint (inside and outside the circle), males and females, and types of main pattern for both samples. However, although the results show common patterns in the distribution of minutiae, there are also significant differences between populations. This reveals a significant ancestral and frequency effect of the minutiae, which would indicate that the minutiae are more genetically dependent than has been suspected so far. Furthermore, the non-equiprobability found for the frequency of the types of minutiae indicates that the weight provided by these characteristics is not the same when applied in identification processes, whether used quantitatively (numerical standard) or qualitatively (holistic method). (C) 2017 The Chartered Society of Forensic Sciences. Published by Elsevier Ireland Ltd. All rights reserved.</t>
  </si>
  <si>
    <t>Rivaldería, N; Gutiérrez-Redomero, E; Alonso-Rodríguez, C; Dipierri, JE; Martín, LM</t>
  </si>
  <si>
    <t>Rivalderia, Noemi; Gutierrez-Redomero, Esperanza; Alonso-Rodriguez, Concepcion; Dipierri, Jose E.; Martin, Luis M.</t>
  </si>
  <si>
    <t>Minutiae; Fingerprints; Argentina population; Personal identification; Forensic anthropology</t>
  </si>
  <si>
    <t>10.1016/j.scijus.2017.02.004</t>
  </si>
  <si>
    <t>The potential of chitosan-tripolyphosphate microparticles in the visualisation of latent fingermarks</t>
  </si>
  <si>
    <t>Chitosan (CS) is a cationic polymer with excellent film, gel and particle-forming properties. This polymer has been investigated widely for its potential in the development of food and drug delivery systems and pharmaceutical applications, however it has not generally been considered in forensic applications for example fingerprints (fingermarks). Fingerprints are a very common form of physical evidence. The most commonly used procedure for revealing the ridge pattern is powder dusting, which relies on the mechanical adherence of fingerprint formulation to the fatty components of the skin deposit that are secreted by sweat pores that exist on friction ridges. Cross-linking between oppositely charged molecules can be used to prepare chitosan microparticles. Tripolyphosphate (TPP) is a nontoxic polyanion; it can form particles by ionic interaction between positively charged amino groups of CS and negatively charged counter ions of TPP. In the present study chitosan microparticles (CSMPs) were prepared under four different processing/formulation conditions. The development of latent fingermarks using CSMPs was analysed by using a 2(3) factorial design, which considered simultaneously three main factors: pH, ionic strength and CS: TPP (v/v) ratio. In this study CS: TPP ratio has the strongest effect on fingerprint quality. The best conditions for fingerprint visualisation were pH 4.8, CS: TPP of 2:1 and 0.2 M of ionic strength in buffer (AB-12). (C) 2016 Elsevier Ltd. All rights reserved.</t>
  </si>
  <si>
    <t>Hejjaji, EMA; Smith, AM; Morris, GA</t>
  </si>
  <si>
    <t>Hejjaji, Ezzeddin M. A.; Smith, Alan M.; Morris, Gordon A.</t>
  </si>
  <si>
    <t>FOOD HYDROCOLLOIDS</t>
  </si>
  <si>
    <t>Latent fingermark development; Chitosan; Microparticles; Non-porous surfaces; Formulation engineering</t>
  </si>
  <si>
    <t>University of Huddersfield; University of Huddersfield</t>
  </si>
  <si>
    <t>10.1016/j.foodhyd.2016.12.020</t>
  </si>
  <si>
    <t>A comparison of visible wavelength reflectance hyperspectral imaging and Acid Black 1 for the detection and identification of blood stained fingerprints</t>
  </si>
  <si>
    <t>Bloodstains are often encountered at scenes of violent crime and have significant forensic value for criminal investigations. Blood is one of the most commonly encountered types of biological evidence and is the most commonly observed fingerprint contaminant. Presumptive tests are used to test blood stain and blood stained fingerprints are targeted with chemical enhancement methods, such as acid stains, including Acid Black 1, Acid Violet 17 or Acid Yellow 7. Although these techniques successfully visualise ridge detail, they are destructive, do not confirm the presence of blood and can have a negative impact on DNA sampling. A novel application of visible wavelength hyperspectral imaging (HSI) is used for the non-contact, non-destructive detection and identification of blood stained fingerprints on white tiles both before and after wet chemical enhancement using Acid Black 1. The identification was obtained in a non-contact and non-destructive manner, based on the unique visible absorption spectrum of haemoglobin between 400 and 500 nm. Results from the exploration of the selectivity of the setup to detect blood against ten other non blood protein contaminants are also presented. A direct comparison of the effectiveness of HSI with chemical enhancement using Acid Black 1 on white tiles is also shown. (C) 2016 The Chartered Society of Forensic Sciences. Published by Elsevier Ireland Ltd. All rights reserved.</t>
  </si>
  <si>
    <t>Cadd, S; Li, B; Beveridge, P; O'Hare, WT; Campbell, A; Islam, M</t>
  </si>
  <si>
    <t>Cadd, Samuel; Li, Bo; Beveridge, Peter; O'Hare, William T.; Campbell, Andrew; Islam, Meez</t>
  </si>
  <si>
    <t>Fingerprints; Blood stained fingerprints; Blood detection; Hyperspectral imaging; Acid Black 1</t>
  </si>
  <si>
    <t>10.1016/j.scijus.2015.12.007</t>
  </si>
  <si>
    <t>Aging of target lipid parameters in fingermark residue using GC/MS: Effects of influence factors and perspectives for dating purposes</t>
  </si>
  <si>
    <t>Despite the recurrence of fingermark dating issues and the research conducted on fingermark composition and aging, no dating methodology has yet been developed and validated. In order to further evaluate the possibility of developing dating methodologies based on the fingermark composition, this research proposed an in-depth study of the aging of target lipid parameters found in fingermark residue and exposed to different influence factors. The selected analytical technique was gas chromatography coupled with mass spectrometry (GC/MS). The effects of donor, substrate and enhancement techniques on the selected parameters were firstly evaluated. These factors were called known factors, as their value could be obtained in real caseworks. Using principal component analysis (PCA) and univariate exponential regression, this study highlighted the fact that the effects of these factors were larger than the aging effects, thus preventing the observation of relevant aging patterns. From a fingermark dating perspective, the specific value of these known factors should thus be included in aging models newly built for each case. Then, the effects of deposition moment, pressure, temperature and lighting were also evaluated. These factors were called unknown factors, as their specific value would never be precisely obtained in caseworlcs. Aging models should thus be particularly robust to their effects and for this reason, different chemometric tools were tested: PCA, univariate exponential regression and partial least square regression (PLSR). While the first two models allowed observing interesting aging patterns regardless of the value of the applied influence factors, PLSR gave poorer results, as large deviations were obtained. Finally, in order to evaluate the potential of such modelling in realistic situations, blind analyses were carried out on eight test fingermarks. The age of five of them was correctly estimated using soft independent modelling of class analogy analysis (SIMCA) based on PCA classes, univariate exponential linear regression and PLSR. Furthermore, a probabilistic approach using the calculation of likelihood ratios (LR) through the construction of a Bayesian network was also tested. While the age of all test fingermarks were correctly evaluated when the storage conditions were known, the results were not significant when these conditions were unknown. Thus, this model clearly highlighted the impact of storage conditions on correct age evaluation. This research showed that reproducible aging modelling could be obtained based on fingermark residue exposed to influence factors, as well as promising age estimations. However, the proposed models are still not applicable in practice. Further studies should be conducted concerning the impact of influence factors (in particular, storage conditions) in order to precisely evaluate in which conditions significant evaluations could be obtained. Furthermore, these models should be properly validated before any application in real caseworks could be envisaged. (C) 2015 The Chartered Society of Forensic Sciences. Published by Elsevier Ireland Ltd. All rights reserved.</t>
  </si>
  <si>
    <t>Girod, A; Spyratou, A; Holmes, D; Weyermann, C</t>
  </si>
  <si>
    <t>Girod, Aline; Spyratou, Alexandra; Holmes, David; Weyermann, Celine</t>
  </si>
  <si>
    <t>Fingerprint; Aging model; Classification; Regression; Bayesian network; Blind tests</t>
  </si>
  <si>
    <t>10.1016/j.scijus.2015.12.004</t>
  </si>
  <si>
    <t>Carbogenically coated silica nanoparticles and their forensic applications</t>
  </si>
  <si>
    <t>Carbogenically coated silica nanoparticles (C-SiO2) exhibit color-tunability and carry great promise for two important forensic applications. First, the C-SiO2 nanopowders are ideal for fingerprint development, yielding strong contrast against multicoloured and patterned backgrounds. Second, spontaneous nanoparticle aggregation leads to non-duplicable, inexpensive nanotags that can support sustainable technologies to combat counterfeiting.</t>
  </si>
  <si>
    <t>Fernandes, D; Krysmann, MJ; Kelarakis, A</t>
  </si>
  <si>
    <t>Fernandes, D.; Krysmann, M. J.; Kelarakis, A.</t>
  </si>
  <si>
    <t>University of Lancashire; University of Lancashire</t>
  </si>
  <si>
    <t>10.1039/c6cc02556k</t>
  </si>
  <si>
    <t>Comparison of Quantifiler® Trio and InnoQuant™ human DNA quantification kits for detection of DNA degradation in developed and aged fingerprints</t>
  </si>
  <si>
    <t>The development techniques employed to visualize fingerprints collected from crime scenes as well as post-development ageing may result in the degradation of the DNA present in low quantities in such evidence samples. Amplification of the DNA samples with short tandem repeat (STR) amplification kits may result in partial DNA profiles. A comparative study of two commercially available quantification kits, Quantifiler (R) Trio and InnoQuant (TM), was performed on latent fingerprint samples that were either (i) developed using one of three different techniques and then aged in ambient conditions or (ii) undeveloped and then aged in ambient conditions. The three fingerprint development techniques used were: cyanoacrylate fuming, dusting with black powder, and the columnar-thin-film (CTF) technique. In order to determine the differences between the expected quantities and actual quantities of DNA, manually degraded samples generated by controlled exposure of DNA standards to ultraviolet radiation were also analyzed. A total of 144 fingerprint and 42 manually degraded DNA samples were processed in this study. The results indicate that the InnoQuant (TM) kit is capable of producing higher degradation ratios compared to the Quantifiler (R) Trio kit. This was an expected result since the degradation ratio is a relative value specific for a kit based on the length and extent of amplification of the two amplicons that vary from one kit to the other. Additionally, samples with lower concentrations of DNA yielded non-linear relationships of degradation ratio with the duration of aging, whereas samples with higher concentrations of DNA yielded quasi-linear relationships. None of the three development techniques produced a noticeably different degradation pattern when compared to undeveloped fingerprints, and therefore do not impede downstream DNA analysis. (C) 2016 Elsevier Ireland Ltd. All rights reserved.</t>
  </si>
  <si>
    <t>Goecker, ZC; Swiontek, SE; Lakhtakia, A; Roy, R</t>
  </si>
  <si>
    <t>Goecker, Zachary C.; Swiontek, Stephen E.; Lakhtakia, Akhlesh; Roy, Reena</t>
  </si>
  <si>
    <t>Latent fingerprints; Nanotechnology; DNA; Quantifiler (R) Trio; InnoQuant (TM); Degradation ratio</t>
  </si>
  <si>
    <t>Pennsylvania Commonwealth System of Higher Education (PCSHE); Pennsylvania State University; Pennsylvania State University - University Park; Pennsylvania Commonwealth System of Higher Education (PCSHE); Pennsylvania State University; Pennsylvania State University - University Park</t>
  </si>
  <si>
    <t>10.1016/j.forsciint.2016.04.009</t>
  </si>
  <si>
    <t>Contactless Visualization of Latent Fingerprints on Nonporous Curved Surfaces of Circular Cross Section</t>
  </si>
  <si>
    <t>Nondestructive techniques for gathering evidence are important in the field of forensics. Due to the geometry of the substrates, nondestructive visualization of fingermarks on curved surfaces remains challenging. A novel contactless technique was developed for visualizing and recording fingermark patterns on nonporous curved surfaces of circular cross section. The technique utilizes a plane mirror to transmit rays from a light source to illuminate the area of interest for fingermark visualization. The fingermark acquisition system consists of a digital single-lens reflex (SLR) camera, a plane mirror, and a white light source. Mathematical equations are used to calculate the mirror size. Experiments were performed on various curved surfaces to determine the feasibility and effectiveness of the technique. Spectral Image Validation and Verification (SIVV) was used to analyze the captured images. The results of this study indicate that the technique described here is able to reveal fingermark patterns on curved surfaces of circular cross section.</t>
  </si>
  <si>
    <t>Low, WZ; Khoo, BE; bin Abdullah, AFL</t>
  </si>
  <si>
    <t>Low, Wei Zeng; Khoo, Bee Ee; bin Abdullah, Ahmad Fahmi Lim</t>
  </si>
  <si>
    <t>forensic science; latent fingerprint; curved surfaces; contactless technique; optical method; print visualization</t>
  </si>
  <si>
    <t>Universiti Sains Malaysia; Universiti Sains Malaysia</t>
  </si>
  <si>
    <t>10.1111/1556-4029.13063</t>
  </si>
  <si>
    <t>Enhancement of Latent Fingerprints on Fabric Using the Cyanoacrylate Fuming Method Followed by Infrared Spectral Mapping</t>
  </si>
  <si>
    <t>A method has been developed for the visualization of latent fingerprints on fabrics, which is based upon cyanoacrylate (superglue) fuming followed by imaging using an infrared microscope. Results show that imaging on smooth, shiny fabrics such as polyester, silk, nylon, and acetate of different colors and patterns can give an improvement over existing enhancement methods. Results for cotton and polycotton were less successful and it is thought this may be due a combination of the presence of the carbonyl functional group in these fabrics as well as their absorbency to fingerprint sweat. The carbonyl peak (1700 cm(-1)) provided the optimum spectroscopic feature to map and image a fingerprint. Comparisons between infrared mapping at a specific frequency range and principal component analysis showed that improved imaging was obtained with principal component analysis.</t>
  </si>
  <si>
    <t>Sonnex, E; Almond, MJ; Bond, JW</t>
  </si>
  <si>
    <t>Sonnex, Emily; Almond, Matthew J.; Bond, John W.</t>
  </si>
  <si>
    <t>forensic science; latent fingerprint; print visualization; infrared imaging; Fabrics; cyanoacrylate fuming</t>
  </si>
  <si>
    <t>University of Reading; University of Leicester</t>
  </si>
  <si>
    <t>10.1111/1556-4029.13065</t>
  </si>
  <si>
    <t>Eu2+,Dy3+ codoped SrAl2O4 nanocrystalline phosphor for latent fingerprint detection in forensic applications</t>
  </si>
  <si>
    <t>In this work, europium and dysprosium doped strontium aluminate (SrAl2O4:Eu2+, Dy3+) nanophosphor is synthesized and its novel application for the detection of latent fingerprints on various contact surfaces is reported. The SrAl2O4:Eu2+, Dy3+ is synthesized using a combustion method and shows long-lasting afterglow luminescence. The powder particles are characterized using field emission scanning electron microscopy (FE-SEM), SEM-energy dispersive x-ray analysis, x-ray diffraction and photoluminescence spectrophotometry. The FE-SEM image analysis reveals that the nanoparticles are mostly 8-15 nm in size with an irregular spherical shape. This nano-structured powder was applied to fresh and aged fingerprints deposited on porous, semi-porous and non-porous contact surfaces, such as ordinary colored paper, glossy paper, glass, aluminum foil, a yellow foil chocolate wrapper, a soft drink can, a PET bottle, a compact disc and a computer mouse. The results are reproducible and show great sensitivity and high contrast in the developed fingermark regions on these surfaces. These nanophosphor particles also show a strong and long-lasting afterglow property, making them a suitable candidate for use as a fingerprint developing agent on luminescent and highly patterned surfaces. These kinds of powders have shown that they can remove the interference from background luminescence, which is not possible using ordinary luminescent fingerprinting powders.</t>
  </si>
  <si>
    <t>Sharma, V; Das, A; Kumar, V</t>
  </si>
  <si>
    <t>Sharma, Vishal; Das, Amrita; Kumar, Vinay</t>
  </si>
  <si>
    <t>nanophosphor; latent fingerprint; rare-earth; photoluminescence; combustion</t>
  </si>
  <si>
    <t>Panjab University; Shri Mata Vaishno Devi University</t>
  </si>
  <si>
    <t>10.1088/2053-1591/3/1/015004</t>
  </si>
  <si>
    <t>Fingerprint Ridge Density as a Potential Forensic Anthropological Tool for Sex Identification</t>
  </si>
  <si>
    <t>In cases of partial or poor print recovery and lack of database/suspect print, fingerprint evidence is generally neglected. In light of such constraints, this study was designed to examine whether ridge density can aid in narrowing down the investigation for sex identification. The study was conducted on the right-hand index digit of 245 males and 246 females belonging to the Punjabis of Delhi region. Five ridge density count areas, namely upper radial, radial, ulnar, upper ulnar, and proximal, were selected and designated. Probability of sex origin was calculated, and stepwise discriminant function analysis was performed to determine the discriminating ability of the selected areas. Females were observed with a significantly higher ridge density than males in all the five areas. Discriminant function analysis and logistic regression exhibited 96.8% and 97.4% accuracy, respectively, in sex identification. Hence, fingerprint ridge density is a potential tool for sex identification, even from partial prints.</t>
  </si>
  <si>
    <t>Dhall, JK; Kapoor, AK</t>
  </si>
  <si>
    <t>Dhall, Jasmine Kaur; Kapoor, Anup Kumar</t>
  </si>
  <si>
    <t>forensic science; forensic anthropology; fingerprints; dactyloscopy; ridge density; sex identification</t>
  </si>
  <si>
    <t>University of Delhi</t>
  </si>
  <si>
    <t>10.1111/1556-4029.12959</t>
  </si>
  <si>
    <t>Fingerprint ridge density in the Argentinean population and its application to sex inference: A comparative study</t>
  </si>
  <si>
    <t>Fingerprint ridge density (RD) is known to vary according to sex and population, and such variation can be used for forensic purposes. The aim of this study was to analyze the fingerprint RD of two samples of the Argentinean population in order to assess their topological, digital, bilateral, sexual, and population differences for subsequent application in the inference of sex. Data were collected from the fingerprints of 172 individuals from the Buenos Aires province and 163 from the Chubut province. RD was assessed for three different count areas for all 10 fingers of each individual. In both sexes and both samples, significant differences among areas were obtained, so that radial-RD &gt; ulnar-RD &gt; proximal-RD. Females presented greater RD than males in all areas and on all fingers. Regarding population differences, no significant differences were found between the Buenos Aires and Chubut samples (except for proximal RD in males). However, both samples showed RD significantly different from that of the Jujuy province. The application of Bayes' theorem allowed for the identification of an RD threshold for discrimination of sexes in these Argentinean samples. In conclusion females consistently exhibit narrower epidermal ridges than males, which may evidence a universal pattern of sexual dimorphism in this trait that can be useful in forensics in the identification of individuals. (C) 2015 Elsevier GmbH. All rights reserved.</t>
  </si>
  <si>
    <t>Rivaldería, N; Sánchez-Andrés, A; Alonso-Rodríguez, C; Dipierri, JE; Gutiérrez-Redomero, E</t>
  </si>
  <si>
    <t>Rivalderia, Noemi; Sanchez-Andres, Angeles; Alonso-Rodriguez, Concepcion; Dipierri, Jose E.; Gutierrez-Redomero, Esperanza</t>
  </si>
  <si>
    <t>HOMO-JOURNAL OF COMPARATIVE HUMAN BIOLOGY</t>
  </si>
  <si>
    <t>10.1016/j.jchb.2015.09.004</t>
  </si>
  <si>
    <t>Gender determination: Role of lip prints, finger prints and mandibular canine index</t>
  </si>
  <si>
    <t>Personal identification has a pivotal role in forensic investigations. Gender determination is an essential step in personal identification. Despite the advent of advanced techniques such as DNA fingerprinting, methods such as lip print and fingerprint analysis and mandibular canine index calculations are routinely used in gender determination, as they are simple and cost-effective. The present study investigated the hypothesis that lip print analysis is an effective tool in gender determination compared with fingerprint analysis and the mandibular canine index. The predominant patterns of lip prints and fingerprints were analyzed in males and females, and the efficacy of the mandibular canine index in gender determination was evaluated. The study group comprised 50 students, 25 males and 25 females who were 18-25 years of age. Lip prints and fingerprints were obtained and classified according to Tsuchihashi's classification and Kucken and Newell's classification, respectively. Mandibular impressions were made and the mandibular canine index was calculated. Type I and Type I' lip prints were predominant in females, and Type IV lip prints were predominant in males. The analysis of fingerprints revealed that the loop fingerprint pattern was predominant in both males and females. The mandibular canine index was not found to be significant in gender identification. The predominant patterns of lip prints were distinct for males and females; conversely, fingerprints were demonstrated to be similar in both genders. Therefore, lip prints hold an increased potential for gender determination, as compared with fingerprints, and the mandibular canine index is not a reliable indicator of gender.</t>
  </si>
  <si>
    <t>Krishnan, RP; Thangavelu, R; Rathnavelu, V; Narasimhan, M</t>
  </si>
  <si>
    <t>Krishnan, Reshma Poothakulath; Thangavelu, Radhika; Rathnavelu, Vidhya; Narasimhan, Malathi</t>
  </si>
  <si>
    <t>EXPERIMENTAL AND THERAPEUTIC MEDICINE</t>
  </si>
  <si>
    <t>lip prints; finger prints; mandibular canine index; gender</t>
  </si>
  <si>
    <t>Sri Ramachandra Institute of Higher Education &amp; Research</t>
  </si>
  <si>
    <t>10.3892/etm.2016.3245</t>
  </si>
  <si>
    <t>Research &amp; Experimental Medicine</t>
  </si>
  <si>
    <t>High resolution ultraviolet imaging spectrometer for latent image analysis</t>
  </si>
  <si>
    <t>In this work, we present a close-range ultraviolet imaging spectrometer with high spatial resolution, and reasonably high spectral resolution. As the transmissive optical components cause chromatic aberration in the ultraviolet (UV) spectral range, an all-reflective imaging scheme is introduced to promote the image quality. The proposed instrument consists of an oscillating mirror, a Cassegrain objective, a Michelson structure, an Offner relay, and a UV enhanced CCD. The finished spectrometer has a spatial resolution of 29.30 mu m on the target plane; the spectral scope covers both near and middle UV band; and can obtain approximately 100 wavelength samples over the range of 240 similar to 370nm. The control computer coordinates all the components of the instrument and enables capturing a series of images, which can be reconstructed into an interferogram datacube. The datacube can be converted into a spectrum datacube, which contains spectral information of each pixel with many wavelength samples. A spectral calibration is carried out by using a high pressure mercury discharge lamp. A test run demonstrated that this interferometric configuration can obtain high resolution spectrum datacube. The pattern recognition algorithm is introduced to analyze the datacube and distinguish the latent traces from the base materials. This design is particularly good at identifying the latent traces in the application field of forensic imaging. (C) 2016 Optical Society of America</t>
  </si>
  <si>
    <t>Lyu, H; Liao, NF; Li, HS; Wu, WM</t>
  </si>
  <si>
    <t>Lyu, Hang; Liao, Ningfang; Li, Hongsong; Wu, Wenmin</t>
  </si>
  <si>
    <t>OPTICS EXPRESS</t>
  </si>
  <si>
    <t>Beijing Institute of Technology; Beijing Institute of Technology</t>
  </si>
  <si>
    <t>10.1364/OE.24.006459</t>
  </si>
  <si>
    <t>Interdigital palm region for biometric identification</t>
  </si>
  <si>
    <t>The interdigital palm region represents about 30% of the palm area and is inherently acquired during palmprint imaging, nevertheless it has not yet attracted any noticeable attention in biometrics research. This paper investigates the ridge pattern characteristics of the interdigital palm region for its usage in biometric identification. An anatomical study of the interdigital area is initially carried out, leading to the establishment of five categories according to the distribution of the singularities and three regions of interest for biometrics. With the identified regions, our study analyzes the matching performance of the interdigital palm biometrics and its combination with the conventional palmprint matching approaches and presents comparative experimental results using four competing feature extraction methods. This study has been carried out with two publicly available databases. The first one consists of 2,080 images of 416 subjects acquired with a touchless low-cost imaging device focused on acquiring the interdigital palm area. The second database is the publicly available BiosecurlD hand database which consists of 3,200 images from 400 users. The experimental results presented in this paper suggest that features from the interdigital palm region can be used to achieve competitive performances as well as offer significant improvements for conventional palmprint recognition. (C) 2015 Elsevier Inc. All rights reserved.</t>
  </si>
  <si>
    <t>Morales, A; Kumar, A; Ferrer, MA</t>
  </si>
  <si>
    <t>Morales, Aythami; Kumar, Ajay; Ferrer, Miguel A.</t>
  </si>
  <si>
    <t>COMPUTER VISION AND IMAGE UNDERSTANDING</t>
  </si>
  <si>
    <t>Biometrics; Forensics; Palmprint; Indexing; Taxonomy; Person recognition</t>
  </si>
  <si>
    <t>Autonomous University of Madrid; Hong Kong Polytechnic University; Universidad de Las Palmas de Gran Canaria</t>
  </si>
  <si>
    <t>10.1016/j.cviu.2015.09.004</t>
  </si>
  <si>
    <t>Knuckle Print Biometrics and Fusion Schemes - Overview, Challenges, and Solutions</t>
  </si>
  <si>
    <t>Numerous behavioral or physiological biometric traits, including iris, signature, hand geometry, speech, palm print, face, etc. have been used to discriminate individuals in a number of security applications over the last 30 years. Among these, hand-based biometric systems have come to the attention of researchers worldwide who utilize them for low-to medium-security applications such as financial transactions, access control, law enforcement, border control, computer security, time and attendance systems, dormitory meal plan access, etc. Several approaches for biometric recognition have been summarized in the literature. The survey in this article focuses on the interface between various hand modalities, summary of inner-and dorsal-knuckle print recognition, and fusion techniques. First, an overview of various feature extraction and classification approaches for knuckle print, a new entrant in the hand biometrics family with a higher user acceptance and invariance to emotions, is presented. Next, knuckle print fusion schemes with possible integration scenarios, and traditional capturing devices have been discussed. The economic relevance of various biometric traits, including knuckle print for commercial and forensic applications is debated. Finally, conclusions related to the scope of knuckle print as a biometric trait are drawn and some recommendations for the development of hand-based multimodal biometrics have been presented.</t>
  </si>
  <si>
    <t>Jaswal, G; Kaul, A; Nath, R</t>
  </si>
  <si>
    <t>Jaswal, Gaurav; Kaul, Amit; Nath, Ravinder</t>
  </si>
  <si>
    <t>ACM COMPUTING SURVEYS</t>
  </si>
  <si>
    <t>Algorithms; Security; Performance; Verification/Identification; Hand Biometrics; Fusion; FKP (finger knuckle print); MCP (metacarpophalangeal joint); ROI (region of interest); CRR (correct recognition rate); ERR (equal error rate); FAR (false acceptance rate); IKP (inner knuckle print); ROC (reciever operating characteristic)</t>
  </si>
  <si>
    <t>National Institute of Technology (NIT System); National Institute of Technology Hamirpur</t>
  </si>
  <si>
    <t>10.1145/2938727</t>
  </si>
  <si>
    <t>Latent Fingermark Aging Patterns (Part I): Minutiae Count as One Indicator of Degradation</t>
  </si>
  <si>
    <t>The authors are exploring degradation patterns of latent fingermarks over time which can be quantitatively determined in a predictable manner by visual means. Several physical degradation parameters for assessing this hypothesis are evaluated. This article analyzes the parameter minutiae count as a function of time. Experiment variables included were secretion type (sebaceous-rich and eccrine-rich), substrate (glass and plastic), and exposure to light (dark, shade, and direct light). Depositions were sequentially visualized with Titanium Dioxide powder over a period of 6 months, photographed, and number of minutiae recorded. Results revealed a significant decrease of minutiae for eccrine-rich marks on glass but insignificant for sebaceous-rich marks on the same surface. However, significant degradation was observed for both types of secretions on plastic. The authors conclude that the distinctive prevalence of minutiae changes over time indicates with a high degree of certainty the hypothesis is valid and deserves additional exploration.</t>
  </si>
  <si>
    <t>De Alcaraz-Fossoul, J; Patris, CM; Feixat, CB; McGarr, L; Brandelli, D; Stow, K; Badia, MG</t>
  </si>
  <si>
    <t>De Alcaraz-Fossoul, Josep; Patris, Cristina Mestres; Feixat, Carme Barrot; McGarr, Luke; Brandelli, Donna; Stow, Karen; Badia, Manel Gene</t>
  </si>
  <si>
    <t>forensic science; latent fingermarks; aging; minutiae; patterns; degradation; parameters; indicators; titamium dioxide</t>
  </si>
  <si>
    <t>10.1111/1556-4029.13007</t>
  </si>
  <si>
    <t>Latent Fingermark Aging Patterns (Part II): Color Contrast Between Ridges and Furrows as One Indicator of Degradation</t>
  </si>
  <si>
    <t>Currently, no established methodology exists to determine degradation patterns of latent fingermarks by visual means. This article is the second in a series of reports exploring quantifiable degradation-related parameters, which focuses on color contrast changes between fingermark ridges and furrows over time. Experiment variables included type of secretion (eccrine and sebaceous), substrate (glass and plastic), and exposure to natural light (dark, shade, and direct light). Fingermarks were sequentially visualized with titanium dioxide powder and photographed. Image histogram profiles were evaluated and combined with statistical analysis of color data values. Results indicate that sebaceous depositions on glass were generally less degraded by the effect of environmental conditions compared with those on plastic. In addition, aging in darkness was not always the best condition for preservation, and direct exposure to light seemed to inhibit visual degradation under certain conditions. Overall, the technique provided sufficient sensitivity to discern degradation patterns of fingermarks.</t>
  </si>
  <si>
    <t>De Alcaraz-Fossoul, J; Feixat, CB; Tasker, J; McGarr, L; Stow, K; Carreras-Marin, C; Oset, JT; Badia, MG</t>
  </si>
  <si>
    <t>De Alcaraz-Fossoul, Josep; Barrot Feixat, Carme; Tasker, Jack; McGarr, Luke; Stow, Karen; Carreras-Marin, Clara; Turbany Oset, Jaume; Gene Badia, Manel</t>
  </si>
  <si>
    <t>forensic science; latent fingermarks; degradation; aging; color contrast; patterns; parameters</t>
  </si>
  <si>
    <t>University of Barcelona; University of Barcelona</t>
  </si>
  <si>
    <t>10.1111/1556-4029.13099</t>
  </si>
  <si>
    <t>Latent Fingermarks Enhancement in Deep Eutectic Solvent by Co-electrodepositing Silver and Copper Particles on Metallic Substrates</t>
  </si>
  <si>
    <t>A facile and rapid method for visualizing latent fingermarks (LFMs) on various commonly encountered metallic substrates has been first developed in deep eutectic solvent by utilizing spatially selective co-electrochemical deposition of silver and copper particles. This strategy exploited the LFM residua as an insulating mask and the silver and copper particles were only deposited onto the bare surfaces and the valleys between the papillary ridges on the substrates. As a result, a high contrast negative visualization of LFM that can clearly provide clear ridge minutiae details of the LFMs was obtained under the optimized conditions of electrochemical deposition (applied potential, deposition time and the concentration and ratio of electroplating solution), which demonstrated a promising tool in routine forensic application. (C) 2016 Elsevier Ltd. All rights reserved.</t>
  </si>
  <si>
    <t>Zhang, Y; Zhang, MQ; Wei, QH; Gao, YJ; Guo, LJ; Zhang, XJ</t>
  </si>
  <si>
    <t>Zhang, Yang; Zhang, Meiqin; Wei, Qianhui; Gao, Yongjie; Guo, Lijuan; Zhang, Xueji</t>
  </si>
  <si>
    <t>Latent fingermarks visualization; Silver and copper particles; Co-electrodeposition; Deep eutectic solvent</t>
  </si>
  <si>
    <t>10.1016/j.electacta.2016.05.200</t>
  </si>
  <si>
    <t>Proteomics goes forensic: Detection and mapping of blood signatures in fingermarks</t>
  </si>
  <si>
    <t>A bottom up in situ proteomic method has been developed enabling the mapping of multiple blood signatures on the intact ridges of blood fingermarks by Matrix Assisted Laser Desorption Mass Spectrometry Imaging (MALDI-MSI). This method, at a proof of concept stage, builds upon recently published work demonstrating the opportunity to profile and identify multiple blood signatures in bloodstains via a bottom up proteomic approach. The present protocol addresses the limitation of the previously developed profiling method with respect to destructivity; destructivity should be avoided for evidence such as blood fingermarks, where the ridge detail must be preserved in order to provide the associative link between the biometric information and the events of bloodshed. Using a blood mark reference model, trypsin concentration and spraying conditions have been optimised within the technical constraints of the depositor eventually employed; the application of MALDI-MSI and Ion Mobility MS have enabled the detection, confirmation and visualisation of blood signatures directly onto the ridge pattern. These results are to be considered a first insight into a method eventually informing investigations (and judicial debates) of violent crimes in which the reliable and non-destructive detection and mapping of blood in fingermarks is paramount to reconstruct the events of bloodshed.</t>
  </si>
  <si>
    <t>Deininger, L; Patel, E; Clench, MR; Sears, V; Sammon, C; Francese, S</t>
  </si>
  <si>
    <t>Deininger, Lisa; Patel, Ekta; Clench, Malcolm R.; Sears, Vaughn; Sammon, Chris; Francese, Simona</t>
  </si>
  <si>
    <t>PROTEOMICS</t>
  </si>
  <si>
    <t>Blood; Forensics; MALDI-MSI; Proteomics; Shotgun; Technology</t>
  </si>
  <si>
    <t>Sheffield Hallam University; Sheffield Hallam University</t>
  </si>
  <si>
    <t>10.1002/pmic.201500544</t>
  </si>
  <si>
    <t>Biochemistry &amp; Molecular Biology</t>
  </si>
  <si>
    <t>Rapid visualization of latent fingermarks using gold seed-mediated enhancement</t>
  </si>
  <si>
    <t>Background: Fingermarks are one of the most important and useful forms of physical evidence in forensic investigations. However, latent fingermarks are not directly visible, but can be visualized due to the presence of other residues (such as inorganic salts, proteins, polypeptides, enzymes and human metabolites) which can be detected or recognized through various strategies. Convenient and rapid techniques are still needed to provide obvious contrast between the background and the fingermark ridges and to then visualize latent fingermark with a high degree of selectivity and sensitivity. Results: In this work, lysozyme-binding aptamer-conjugated Au nanoparticles (NPs) are used to recognize and target lysozyme in the fingermark ridges, and Au+-complex solution is used as a growth agent to reduce Au+ from Au+ to Au-0 on the surface of the Au NPs. Distinct fingermark patterns were visualized on a range of professional forensic within 3 min; the resulting images could be observed by the naked eye without background interference. The entire processes from fingermark collection to visualization only entails two steps and can be completed in less than 10 min. The proposed method provides cost and time savings over current fingermark visualization methods. Conclusions: We report a simple, inexpensive, and fast method for the rapid visualization of latent fingermarks on the non-porous substrates using Au seed-mediated enhancement. Au seed-mediated enhancement is used to achieve the rapid visualization of latent fingermarks on non-porous substrates by the naked eye without the use of expensive or sophisticated instruments. The proposed approach offers faster detection and visualization of latent fingermarks than existing methods. The proposed method is expected to increase detection efficiency for latent fingermarks and reduce time requirements and costs for forensic investigations.</t>
  </si>
  <si>
    <t>Su, CH; Yu, CC; Cheng, FY</t>
  </si>
  <si>
    <t>Su, Chia-Hao; Yu, Chun-Chieh; Cheng, Fong-Yu</t>
  </si>
  <si>
    <t>JOURNAL OF NANOBIOTECHNOLOGY</t>
  </si>
  <si>
    <t>Aptamers; Au nanoparticles; Au seeds; Fingermarks; Lysozyme</t>
  </si>
  <si>
    <t>Chang Gung Memorial Hospital; National Yang Ming Chiao Tung University; Chinese Culture University</t>
  </si>
  <si>
    <t>10.1186/s12951-016-0228-3</t>
  </si>
  <si>
    <t>Biotechnology &amp; Applied Microbiology; Science &amp; Technology - Other Topics</t>
  </si>
  <si>
    <t>Recent advances in the chemical imaging of human fingermarks</t>
  </si>
  <si>
    <t>This review highlights the considerable advances in the chemical imaging of human fingermarks that provide more chemical information, including numerous endogenous and exogenous constituents. Despite remarkable development in DNA analysis and recognition, human fingermark analysis remains one of the priority approaches available for obtaining reliable forensic evidence. Additional information about the donor can be obtained from the chemical composition of latent fingermarks in addition to the ridge pattern, such as the age, gender, medical history, and possible drug habits. The analytical approaches reviewed here include spectroscopy, mass spectrometry, immuno-labelling and electrochemical methods. Each method has different capabilities with respect to sensitivity, reproducibility, selectivity, reliability and ultimately applicability, either for use in routine forensic practice or in academic research work. The advantages of spectroscopic techniques, including infrared, Raman and micro-X-ray fluorescence spectroscopy, are the capabilities of a rapid and non-destructive imaging of fingermarks by providing spectral information on chemical composition. In addition, mass spectrometry imaging can provide spatially specific information on fingermark chemical composition. Recently, the use of immuno-labelling in latent fingermark detection has attracted significant attention because it can overcome the sensitivity and selectivity problems experienced with other existing methods. The electrochemical method has also been employed to image latent fingermarks by measuring the electric current changes with the spatial chemical composition from the ridges and valleys at high resolution to provide a third level of detail, which is especially useful for multicoloured background surfaces or for surfaces contaminated with blood or other bodily fluids.</t>
  </si>
  <si>
    <t>Wei, QH; Zhang, MQ; Ogorevc, B; Zhang, XJ</t>
  </si>
  <si>
    <t>Wei, Qianhui; Zhang, Meiqin; Ogorevc, Bozidar; Zhang, Xueji</t>
  </si>
  <si>
    <t>University of Science &amp; Technology Beijing; National Institute of Chemistry - Slovenia</t>
  </si>
  <si>
    <t>10.1039/c6an01121g</t>
  </si>
  <si>
    <t>Recent progress on fingerprint visualization and analysis by imaging ridge residue components</t>
  </si>
  <si>
    <t>Fingerprints have long been and are still considered to be the gold standard for personal identification in forensic investigations. Developing or enhancing the visualization of invisible fingerprints, so-called latent fingerprints (LFPs), remains to be the core subject in forensic science. Moreover, the past few years have witnessed a renewal of research interest in the possibility that a fingerprint can provide additional information than just identification of individuals, such as personal traits, the presence of human metabolites with diagnostic values, and the evidence of contact with explosives or illicit drugs. Fingerprint analysis has manifested itself as a research area far beyond the scope of forensics, to which not only conventional fingerprint examiners but also researchers from chemistry, biochemistry, medical science, material science, and nanotechnology fields have made significant contributions in recent years. Beginning with a brief overview of the components present in LFP residue that essentially determines which method or reagent will give the best visualization result, this paper reviews the progress since 2007 on new reagents and methods developed for LFP visualization and simultaneous detection of specific chemicals present in the LFP residue, with an emphasis on the utilization of mass spectrometry, infrared spectroscopy, nanoparticles, and immunogenic and nucleic acid reagents.</t>
  </si>
  <si>
    <t>Su, B</t>
  </si>
  <si>
    <t>Su, Bin</t>
  </si>
  <si>
    <t>Latent fingerprints; Forensic science; Visualization; Component recognition; Analytical chemistry</t>
  </si>
  <si>
    <t>10.1007/s00216-015-9216-y</t>
  </si>
  <si>
    <t>Regression equations for sex and population detection using the lip print pattern among Egyptian and Malaysian adult</t>
  </si>
  <si>
    <t>Introduction: Identification of sex and ethnicity has always been a challenge in the fields of forensic medicine and criminal investigations. Fingerprinting and DNA comparisons are probably the most common techniques used in this context. However, since they cannot always be used, it is necessary to apply different and less known techniques such as lip prints. Aim of the work: Is to study the pattern of lip print in Egyptian and Malaysian populations and its relation to sex and populations difference. Also, to develop equations for sex and populations detection using lip print pattern by different populations (Egyptian and Malaysian). Subjects and methods: The sample comprised of 120 adults volunteers divided into two ethnic groups; sixty adult Egyptians (30 males and 30 females) and sixty adult Malaysians (30 males and 30 females). The lip prints were collected on a white paper. Each lip print was divided into four compartments and were classified and scored according to Suzuki and Tsuchihashi classification. Data were statistically analyzed. Results: The results showed that type III lip print pattern (intersected grooves) was the predominant type in both the Egyptian and Malaysian populations. Type II and III were the most frequent in Egyptian males (28.3% each), while in Egyptian females type III pattern was predominant (46.7%). As regards Malaysian males, type III lip print pattern was the predominant one (41.7%), while type II lip print pattern was predominant (30.8%) in Malaysian females. Statistical analysis of different quadrants showed significant differences between males and females in the Egyptian population in the third and fourth quadrants. On the other hand, significant differences were detected only in the second quadrant between Malaysian males and females. Also, a statistically significant difference was present in the second quadrant between Egyptian and Malaysian males. Using the regression analysis, four regression equations were obtained. (C) 2016 Elsevier Ltd and Faculty of Forensic and Legal Medicine. All rights reserved.</t>
  </si>
  <si>
    <t>Aziz, MHA; El Dine, FMMB; Saeed, NMM</t>
  </si>
  <si>
    <t>Aziz, Manal H. Abdel; El Dine, Fatma M. M. Badr; Saeed, Nourhan M. M.</t>
  </si>
  <si>
    <t>Cheiloscopy; Lip prints; Sex; Ethnic; Egyptians and Malaysians</t>
  </si>
  <si>
    <t>Egyptian Knowledge Bank (EKB); Alexandria University</t>
  </si>
  <si>
    <t>10.1016/j.jflm.2016.10.003</t>
  </si>
  <si>
    <t>Sex, Ancestral, and Pattern Type Variation of Fingerprint Minutiae: A Forensic Perspective on Anthropological Dermatoglyphics</t>
  </si>
  <si>
    <t>Objectives: The majority of anthropological studies on dermatoglyphics examine the heritability and inter-population variation of Level 1 detail (e.g., pattern type, total ridge count), while forensic scientists concentrate on individual uniqueness of Level 2 and 3 detail (e.g., minutiae and pores, respectively) used for positive identification. The present study bridges the gap between researcher-practitioner by examining sex, ancestral, and pattern type variation of Level 2 detail (e.g., minutiae). Materials and Methods: Bifurcations, ending ridges, short ridges, dots, and enclosures on the right index finger of 243 individuals (n = 61 African American female; n = 61 African American male; n = 61 European American female; n = 60 European American male) were analyzed. The overall effect of sex, ancestry, and pattern type on minutiae variation was assessed using a MANCOVA. ANOVA was used to identify Level 2 detail variables responsible for the variation. Logistic regression was used to classify individuals into groups. Results: The effect of sex is insignificant. Ancestry is significant (Wilks' lambda = 0.053 F value = 2.98, DF = 4,224, P value = 0.02), as is pattern type (Wilks' lambda = 0.874 F value = 2.57, DF = 12,592.94, P value = 0.003). The ANOVA reveals that bifurcations are responsible for the variation between ancestral groups, while bifurcations and ending ridges vary between patterns. Logistic regression results suggest that total bifurcations can predict the ancestry of an individual (ChiSq = 6.55, df1, Prob&gt;ChiSq = 0.01). Discussion: Significant minutiae variation between ancestral groups yields information that is valuable in both a forensic and anthropological setting. (C) 2015 Wiley Periodicals, Inc.</t>
  </si>
  <si>
    <t>Fournier, NA; Ross, AH</t>
  </si>
  <si>
    <t>Fournier, Nichole A.; Ross, Ann H.</t>
  </si>
  <si>
    <t>AMERICAN JOURNAL OF PHYSICAL ANTHROPOLOGY</t>
  </si>
  <si>
    <t>minutiae; population variation; genetics; environment</t>
  </si>
  <si>
    <t>Washington State University; North Carolina State University</t>
  </si>
  <si>
    <t>10.1002/ajpa.22869</t>
  </si>
  <si>
    <t>Anthropology; Evolutionary Biology</t>
  </si>
  <si>
    <t>Study of palatal rugae pattern following orthodontic treatment</t>
  </si>
  <si>
    <t>Several studies have demonstrated that palatal rugae, found on the hard palate, behave similarly to fingerprints. In fact, these structures can aid the human identification process particularly when other processes such as dental examination, dactiloscopy and forensic genetics, cannot be used. However, much remains to be explained regarding palatoscopy, and doubts persist about palatal rugae stability following dental treatment. Hence, this study evaluates the stability of palatal rugae pattern after orthodontic treatment. Forty-six casts (24 females and 22 males) were analysed and photographed using standardised techniques. Palatal rugae patterns were measured and assessed using the classification described by Basauri and Martins dos Santos. Data analyses were performed using the software Statistical Package for Social Sciences (SPSS), 22.0. Descriptive analyses were performed and differences between cases were assessed using the Wilcoxon and the chi-square tests at a 5% significance level. There was no morphological change in any rugae for both sexes. However, in females, the first right rugae had significant differences in size before and after the treatment (p = 0.039), suggesting that, in females, palatal rugae morphology is a better marker that palatal rugae length.</t>
  </si>
  <si>
    <t>Braga, S; Caldas, IM</t>
  </si>
  <si>
    <t>Braga, Susana; Caldas, Ines Morais</t>
  </si>
  <si>
    <t>forensic odontology; human identification; rugoscopy; orthodontic treatment</t>
  </si>
  <si>
    <t>Universidade do Porto; Universidade do Porto; Universidade de Coimbra</t>
  </si>
  <si>
    <t>10.1080/00450618.2015.1052755</t>
  </si>
  <si>
    <t>Techniques that acquire donor profiling information from fingermarks - A review</t>
  </si>
  <si>
    <t>Fingermarks are among the most important types of evidence that can be encountered at the scene of a crime since the unique ridge pattern of a fingerprint can be used for individualization. But fingermarks contain more than the characteristic pattern of ridges and furrows, they are composed of a wide variety of different components that originate from endogenous and exogenous sources. The chemical composition can be used to obtain additional information from the donor of the fingermark, which in turn can be used to create a donor profile. Donor profiling can serve at least two purposes i) to enhance the evidential value of fingermarks and ii) to provide valuable tactical information during the crime scene investigation. Retrieving this additional information is not limited to fingermarks that have been used for individualization, but can also be applied on partial and/or distorted fingermarks. In this review we have summarized the types of information that can be obtained from fingermarks. Additionally, an overview is given of the techniques that are available addressing their unique characteristics and limitations. We expect that in the nearby future, donor profiling from contact traces, including fingermarks will be possible. (C) 2015 The Chartered Society of Forensic Sciences. Published by Elsevier Ireland Ltd. All rights reserved.</t>
  </si>
  <si>
    <t>van Dam, A; van Beek, FT; Aalders, MCG; van Leeuwen, TG; Lambrechts, SAG</t>
  </si>
  <si>
    <t>van Dam, Annemieke; van Beek, Fleur T.; Aalders, Maurice C. G.; van Leeuwen, Ton G.; Lambrechts, Saskia A. G.</t>
  </si>
  <si>
    <t>Forensic; Fingermarks; Fingerprints; Donor profiling; Intelligence; Review</t>
  </si>
  <si>
    <t>University of Amsterdam; University of Amsterdam</t>
  </si>
  <si>
    <t>10.1016/j.scijus.2015.12.002</t>
  </si>
  <si>
    <t>The artisan of La Canal dels Avellaners (Bronze Age, Barcelona): analysis of fingerprints</t>
  </si>
  <si>
    <t>Several studies have reported sex and age differences in epidermal ridge breadth in human fingerprints and analyzed its variability in different populations. In recent years, some investigations have explored the forensic application of this feature for inferring information from fingerprints found at a crime scene or on ancient ceramic artifacts. The objective of this study is to determine the sex and approximate age of the owner of the fingerprints found in a ceramic fragment from La Canal dels Avellaners, Berga, Catalonia. The ancient fingerprints were compared with a sample from the Spanish contemporary population, including individuals from 6 to 58 years of age. The results indicate that the owner of these fingerprints was an adult male. This research shows that the study of ancient fingerprints can provide important information about the person who left them and it has a great potential to determine the social background of ceramics-making in ancient cultures.</t>
  </si>
  <si>
    <t>Míguez, V; Ibáñez-Gimeno, P; Carreras, J; Liria, J; Malgosa, A</t>
  </si>
  <si>
    <t>Miguez, Virginia; Ibanez-Gimeno, Pere; Carreras, Josep; Liria, Josep; Malgosa, Assumpcio</t>
  </si>
  <si>
    <t>TRABAJOS DE PREHISTORIA</t>
  </si>
  <si>
    <t>Forensic archaeology; Ancient fingerprints; Fingerprints; Epidermal ridge breadth; prehistoric ceramics; Sexual differences; Age differences</t>
  </si>
  <si>
    <t>Autonomous University of Barcelona; University of Cambridge; University of Cambridge</t>
  </si>
  <si>
    <t>10.3989/tp.2016.12168</t>
  </si>
  <si>
    <t>Anthropology; Archaeology; History</t>
  </si>
  <si>
    <t>The non-contact detection and identification of blood stained fingerprints using visible wavelength hyperspectral imaging: Part II effectiveness on a range of substrates</t>
  </si>
  <si>
    <t>Biological samples, such as blood, are regularly encountered at violent crime scenes and successful identification is critical for criminal investigations. Blood is one of the most commonly encountered fingerprint contaminants and current identification methods involve presumptive tests or wet chemical enhancement. These are destructive however; can affect subsequent DNA sampling; and do not confirm the presence of blood, meaning they are susceptible to false positives. A novel application of visible wavelength reflectance hyperspectral imaging (HSI) has been used for the non contact, non-destructive detection and identification of blood stained fingerprints across a range of coloured substrates of varying porosities. The identification of blood was based on the Soret gamma band absorption of haemoglobin between 400 nm and 500 nm. Ridge detail was successfully visualised to the third depletion across light coloured substrates and the stain detected to the tenth depletion on both porous and non-porous substrates. A higher resolution setup for blood stained fingerprints on black tiles, detected ridge detail to the third depletion and the stain to the tenth depletion, demonstrating considerable advancements from previous work. Diluted blood stains at 1500 and 1000 fold dilutions for wet and dry stains respectively were also detected on pig skin as a replica for human skin. (C) 2016 The Chartered Society of Forensic Sciences. Published by Elsevier Ireland Ltd. All rights reserved.</t>
  </si>
  <si>
    <t>Fingerprints; Blood detection; Forensic Science; Hyperspectral Imaging</t>
  </si>
  <si>
    <t>10.1016/j.scijus.2016.01.005</t>
  </si>
  <si>
    <t>The non-contact detection and identification of blood stained fingerprints. using visible wavelength reflectance hyperspectral imaging: Part 1</t>
  </si>
  <si>
    <t>Blood is one of the most commonly encountered types of biological evidence found at scenes of violent crime and one of the most commonly observed fingerprint contaminants. Current visualisation methods rely on presumptive tests or chemical enhancement methods. Although these can successfully visualise ridge detail, they are destructive, do not confirm the presence of blood and can have a negative impact on DNA sampling. A novel application of visible wavelength reflectance hyperspectral imaging (HSI) has been used for the detection and positive identification of blood stained fingerprints in a non-contact and non-destructive manner on white ceramic tiles. The identification of blood was based on the unique visible absorption spectrum of haemoglobin between 400 and 500 nm. HSI has been used to successfully visualise ridge detail in blood stained fingerprints to the ninth depletion. Ridge detail was still detectable with diluted blood to 20-fold dilutions. Latent blood stains were detectable to 15,000-fold dilutions. Ridge detail was detectable for fingerprints up to 6 months old. HSI was also able to conclusively distinguish blood stained fingerprints from fingerprints in six paints and eleven other red/brown media with zero false positives. (C) 2016 The Chartered Society of Forensic Sciences. Published by Elsevier Ireland Ltd. All rights reserved.</t>
  </si>
  <si>
    <t>Fingerprints; Blood detection; Forensic science; Hyperspectral imaging</t>
  </si>
  <si>
    <t>10.1016/j.scijus.2016.01.004</t>
  </si>
  <si>
    <t>The retrieval of fingerprint friction ridge detail from elephant ivory using reduced-scale magnetic and non-magnetic powdering materials</t>
  </si>
  <si>
    <t>An evaluation of reduced-size particle powdering methods for the recovery of usable fingermark ridge detail from elephant ivory is presented herein for the first time as a practical and cost-effective tool in forensic analysis. Of two reduced-size powder material types tested, powders with particle sizes &lt;= 5.40 mu m offered better chances of recovering ridge detail from unpolished ivory in comparison to a conventional powder material. The quality of developed ridge detail of these powders was also assessed for comparison and automated search suitability. Powder materials and the enhanced ridge detail on ivory were analysed by scanning electron microscopy and energy dispersive X-ray spectroscopy and interactions between their constituents and the ivory discussed. The effect of ageing on the quality of ridge detail recovered showed that the best quality was obtained within 1 week. However, some ridge detail could still be developed up to 28 days after deposition. Cyanoacrylate and fluorescently-labelled cyanoacrylate fuming of ridge detail on ivory was explored and was less effective than reduced-scale powdering in general. This research contributes to the understanding and potential application of smaller scale powdering materials for the development of ridge detail on hard, semi-porous biological material typically seized in wildlife-related crimes. (C) 2015 The Chartered Society of Forensic Sciences. Published by Elsevier Ireland Ltd. All rights reserved.</t>
  </si>
  <si>
    <t>Weston-Ford, KA; Moseley, ML; Hall, LJ; Marsh, NP; Morgan, RM; Barron, LP</t>
  </si>
  <si>
    <t>Weston-Ford, Kelly A.; Moseley, Mark L.; Hall, Lisa J.; Marsh, Nicholas P.; Morgan, Ruth M.; Barron, Leon P.</t>
  </si>
  <si>
    <t>Latent fingerprints; Fingermark enhancement; Wildlife; Forensic science</t>
  </si>
  <si>
    <t>University of London; King's College London; University of London; University College London; University of London; University College London</t>
  </si>
  <si>
    <t>10.1016/j.scijus.2015.10.003</t>
  </si>
  <si>
    <t>The use of fingerprints available on the web in false identity documents: Analysis from a forensic intelligence perspective</t>
  </si>
  <si>
    <t>Fingerprints present in false identity documents were found on the web. In some cases, laterally reversed (mirrored) images of a same fingerprint were observed in different documents. In the present work, 100 fingerprints images downloaded from the web, as well as their reversals obtained by image editing, were compared between themselves and against the database of the Brazilian Federal Police AFIS, in order to better understand trends about this kind of forgery in Brazil. Some image editing effects were observed in the analyzed fingerprints: addition of artifacts (such as watermarks), image rotation, image stylization, lateral reversal and tonal reversal. Discussion about lateral reversals' detection is presented in this article, as well as suggestion to reduce errors due to missed HIT decisions between reversed fingerprints. The present work aims to highlight the importance of the fingerprints' analysis when performing document examination, especially when only copies of documents are available, something very common in Brazil. Besides the intrinsic features of the fingermarks considered in three levels of details by ACE-V methodology, some visual features of the fingerprints images can be helpful to identify sources of forgeries and modus operandi, such as: limits and image contours, fails in the friction ridges caused by excess or lack of inking and presence of watermarks and artifacts arising from the background. Based on the agreement of such features in fingerprints present in different identity documents and also on the analysis of the time and location where the documents were seized, it is possible to highlight potential links between apparently unconnected crimes. Therefore, fingerprints have potential to reduce linkage blindness and the present work suggests the analysis of fingerprints when profiling false identity documents, as well as the inclusion of fingerprints features in the profile of the documents. (C) 2016 Elsevier Ireland Ltd. All rights reserved.</t>
  </si>
  <si>
    <t>Girelli, CMA</t>
  </si>
  <si>
    <t>Alves Girelli, Carlos Magno</t>
  </si>
  <si>
    <t>Fingermark; False document; Web; Reversal; AFIS; Forensic intelligence</t>
  </si>
  <si>
    <t>Universidade Federal do Espirito Santo</t>
  </si>
  <si>
    <t>10.1016/j.forsciint.2016.02.041</t>
  </si>
  <si>
    <t>Topological variability and sex differences in fingerprint ridge density in a sample of the Sudanese population</t>
  </si>
  <si>
    <t>Fingerprints are important biometric variables that show manifold utilities in human biology, human morphology, anthropology, and genetics. Their role in forensics as a legally admissible tool of identification is well recognized and is based on their stability following full development, individualistic characteristics, easy classification of their patterns, and uniqueness. Nevertheless, fingerprint ridge density and its variability have not been previously studied in the Sudanese population. Hence, this study was conducted to analyze the topological variability in epidermal ridge density and to assess the possibility of its application in determining sex of Sudanese Arabs. The data used for this study were prints of all 10 fingers of 200 Sudanese Arab individuals (100 men and 100 women) aged between 18 and 28 years. Fingerprint ridge density was assessed for three different areas (radial, ulnar and proximal) for all 10 fingers of each subject. Significant variability was found between the areas (p &lt; 0.01). Women showed significantly higher ridge density in the three areas for all and each fingers. Men and women showed similar patterns of densities with distal areas being denser than proximal ones. Side asymmetry was more evident in distal areas. Ridge density thresholds for discrimination of sexes were developed. Hence, fingerprints found in forensic examinations/crime scenes can be useful to determine sex of Sudanese individuals based on fingerprint ridge density; furthermore, ridge density can be considered a morphological trait for individual variation in forensic anthropology. (C) 2016 Elsevier Ltd and Faculty of Forensic and Legal Medicine. All rights reserved.</t>
  </si>
  <si>
    <t>Ahmed, AA; Osman, S</t>
  </si>
  <si>
    <t>Ahmed, Altayeb Abdalla; Osman, Samah</t>
  </si>
  <si>
    <t>Dermatoglyphics; Fingerprint ridge density; Sex identification; Sudanese population; Forensic anthropology</t>
  </si>
  <si>
    <t>University of Khartoum; King Saud Bin Abdulaziz University for Health Sciences</t>
  </si>
  <si>
    <t>10.1016/j.jflm.2016.05.005</t>
  </si>
  <si>
    <t>Who are the Unclaimed Dead?</t>
  </si>
  <si>
    <t>Unclaimed dead are deceased persons with no known next of kin (NoK) or NoK was located but did not claim the deceased. Unclaimed dead in Marion County, Indiana, 2004-2011, are examined. Comparisons are provided of the unclaimed to the claimed dead population and county death patterns. Race, gender, marital status, age, location, manner and cause of death, NoK, and days to disposition are analyzed. The unclaimed dead were disproportionately male, slightly more likely to be Black, younger at death, died from natural causes, had unknown marital status, were equally likely as not to have NoK, did not die in a hospital, and were subject to autopsy. Nearly half the unclaimed had NoK who did not claim the body; the other half had no identifiable NoK. Unclaimed were more likely to have an autopsy and to die from external causes. Most unclaimed were identified by means outside fingerprints or DNA.</t>
  </si>
  <si>
    <t>Quinet, K; Nunn, S; Ballew, A</t>
  </si>
  <si>
    <t>Quinet, Kenna; Nunn, Samuel; Ballew, Alfarena</t>
  </si>
  <si>
    <t>forensic science; unclaimed dead; unclaimed remains; coroner; cremation; decedent identification</t>
  </si>
  <si>
    <t>Purdue University System; Purdue University; Purdue University in Indianapolis</t>
  </si>
  <si>
    <t>10.1111/1556-4029.12973</t>
  </si>
  <si>
    <t>Emergence of forensic podiatry-A novel sub-discipline of forensic sciences</t>
  </si>
  <si>
    <t>Forensic podiatry is defined as the application of sound and researched podiatric knowledge and experience in forensic investigations; to show the association of an individual with a scene of crime, or to answer any other legal question concerned with the foot or footwear that requires knowledge of the functioning foot''. Forensic podiatrists can contribute to forensic identification by associating the pedal evidence with the criminal or crime scene. The most common pedal evidence collected from the crime scene is in the form of footprints, shoeprints and their tracks and trails. Forensic podiatrists can establish identity of the individuals from the footprints in many ways. The analysis of bare footprints involves the identification based on the individualistic features like flat footedness, ridges, humps, creases, an extra toe, missing toe, corns, cuts, cracks, pits, deformities, and various features of the toe and heel region. All these individualistic features can link the criminal with the crime. In addition to these, parameters of body size like stature and body weight as well as sex can also be estimated by using anthropometric methods. If a series of footprints are recovered from the crime scene, then parameters of the gait analysis such as stride/step length and general movement of the criminal can be traced. Apart from these, a newly established biometric parameter of the footprints i.e. footprint ridge density can also be evaluated for personal identification. Careful analysis of the footprint ridge density can give an idea about the sex of the criminal whose footprints are recovered at the scene which can further help to reduce the burden of the investigating officer as the investigations then may be directed toward either a male suspect or a female suspect accordingly. This paper highlights various aspects of Forensic Podiatry and discusses the different methods of personal identification related to pedal evidence. (C) 2015 Elsevier Ireland Ltd. All rights reserved.</t>
  </si>
  <si>
    <t>Krishan, K; Kanchan, T; DiMaggio, JA</t>
  </si>
  <si>
    <t>Krishan, Kewal; Kanchan, Tanuj; DiMaggio, John A.</t>
  </si>
  <si>
    <t>Forensic podiatry; Forensic anthropology; Pedal evidence; Personal identification; Footprints</t>
  </si>
  <si>
    <t>Panjab University; Manipal Academy of Higher Education (MAHE); Kasturba Medical College, Mangalore</t>
  </si>
  <si>
    <t>10.1016/j.forsciint.2015.06.012</t>
  </si>
  <si>
    <t>A new method of artificial latent fingerprint creation using artificial sweat and inkjet printer</t>
  </si>
  <si>
    <t>In order to study fingerprinting in the field of forensic science, it is very important to have two or more latent fingerprints with identical chemical composition and intensity. However, it is impossible to obtain identical fingerprints, in reality, because fingerprinting comes out slightly differently every time. A previous research study had proposed an artificial fingerprint creation method in which inkjet ink was replaced with amino acids and sodium chloride solution: the components of human sweat. But, this method had some drawbacks: divalent cations were not added while formulating the artificial sweat solution, and diluted solutions were used for creating weakly deposited latent fingerprint. In this study, a method was developed for overcoming the drawbacks of the methods used in the previous study. Several divalent cations were added in this study because the amino acid-ninhydrin (or some of its analogues) complex is known to react with divalent cations to produce a photoluminescent product; and, similarly, the amino acid-1,2-indanedione complex is known to be catalyzed by a small amount of zinc ions to produce a highly photoluminescent product. Also, in this study, a new technique was developed which enables to adjust the intensity when printing the latent fingerprint patterns. In this method, image processing software is used to control the intensity of the master fingerprint patterns, which adjusts the printing intensity of the latent fingerprints. This new method opened the way to produce a more realistic artificial fingerprint in various strengths with one artificial sweat working solution. (C) 2015 Elsevier Ireland Ltd. All rights reserved.</t>
  </si>
  <si>
    <t>Hong, S; Hong, I; Han, A; Seo, JY; Namgung, J</t>
  </si>
  <si>
    <t>Hong, Sungwook; Hong, Ingi; Han, Aleum; Seo, Jin Yi; Namgung, Juyoung</t>
  </si>
  <si>
    <t>Artificial sweat; Artificial latent fingerprint; Inkjet; Amino acid; Photoluminescence</t>
  </si>
  <si>
    <t>Soonchunhyang University</t>
  </si>
  <si>
    <t>10.1016/j.forsciint.2015.10.005</t>
  </si>
  <si>
    <t>A synergistic combination of diatomaceous earth with Au nanoparticles as a periodically ordered, button-like substrate for SERS analysis of the chemical composition of eccrine sweat in latent fingerprints</t>
  </si>
  <si>
    <t>The artistry and the amazingly beautiful hierarchical three-dimensional (3D) patterning of diatoms make them ideal biological scaffolds. Here, fraction-free and ultra-high-purity diatomaceous earth has been successfully prepared by low speed centrifugation in saturated sucrose solution and calcination at 600 degrees C for 2 h. The prepared citrate-stabilized 18 +/- 2.4 and 32 +/- 5.4 nm Au nanoparticles were singly, uniformly and densely self-assembled onto amino-functionalized diatomaceous earth templates following their surface morphologies via electrostatic interactions, during which the control experiment and appropriate parameter exploration were performed. The formed 18 +/- 2.4 and 32 +/- 5.4 nm Au nanoparticle coated diatomaceous earth fine-grained composite materials were pressed into hard, button-like tablets with a fixed diameter of 13 mm and a thickness of 2 mm, and then the two fabricated types of button-like portable tablets were used for surface-enhanced Raman spectroscopy (SERS) detection, and their enhancement factors (EFs), SERS reproducibility and long-term stability were testified using rhodamine 6G (R6G) as the probe molecule. The button-like portable tablet composed of diatomaceous earth-templated 32 +/- 5.4 nm Au nanoparticle arrays had a higher EF and was successfully applied to SERS analysis of the trace chemical composition of eccrine sweat in latent fingerprints. It may reveal the medical condition of an individual by analyzing the obtained SERS spectra, suggesting that the SERS-based methodology, due to its high sensitivity, has a potentially wide range of applications in fields that need trace detection, such as medical diagnostics and forensic investigations. Moreover, the button-like, 3D periodically ordered tablet as a portable SERS substrate composed of a synergistic combination of diatomaceous earth with Au nanoparticles in this work is robust, easy to carry around, and applicable to on-site SERS detection.</t>
  </si>
  <si>
    <t>Chen, J; Qin, GW; Chen, Q; Yu, JY; Li, S; Cao, F; Yang, B; Ren, YP</t>
  </si>
  <si>
    <t>Chen, Jing; Qin, Gaowu; Chen, Qing; Yu, Jiangyu; Li, Song; Cao, Feng; Yang, Bo; Ren, Yuping</t>
  </si>
  <si>
    <t>Northeastern University - China; Northeastern University - China; Northeastern University - China</t>
  </si>
  <si>
    <t>10.1039/c5tc00717h</t>
  </si>
  <si>
    <t>Accurate palm vein recognition based on wavelet scattering and spectral regression kernel discriminant analysis</t>
  </si>
  <si>
    <t>Palm vein recognition (PVR) is a promising new biometric that has been applied successfully as a method of access control by many organizations, which has even further potential in the field of forensics. The palm vein pattern has highly discriminative features that are difficult to forge because of its subcutaneous position in the palm. Despite considerable progress and a few practical issues, providing accurate palm vein readings has remained an unsolved issue in biometrics. We propose a robust and more accurate PVR method based on the combination of wavelet scattering (WS) with spectral regression kernel discriminant analysis (SRKDA). As the dimension of WS generated features is quite large, SRKDA is required to reduce the extracted features to enhance the discrimination. The results based on two public databases-PolyU Hyper Spectral Palmprint public database and PolyU Multi Spectral Palmprint-show the high performance of the proposed scheme in comparison with state-of-the-art methods. The proposed approach scored a 99.44% identification rate and a 99.90% verification rate [equal error rate (EER) = 0.1%] for the hyperspectral database and a 99.97% identification rate and a 99.98% verification rate (EER) = 0.019%) for the multispectral database. (C) 2015 SPIE and IS&amp;T</t>
  </si>
  <si>
    <t>Elnasir, S; Shamsuddin, SM; Farokhi, S</t>
  </si>
  <si>
    <t>Elnasir, Selma; Shamsuddin, Siti Mariyam; Farokhi, Sajad</t>
  </si>
  <si>
    <t>JOURNAL OF ELECTRONIC IMAGING</t>
  </si>
  <si>
    <t>biometrics; palm vein recognition; wavelet scattering; spectral regression kernel discriminant analysis</t>
  </si>
  <si>
    <t>Universiti Teknologi Malaysia; Universiti Teknologi Malaysia; Universiti Teknologi Malaysia</t>
  </si>
  <si>
    <t>10.1117/1.JEI.24.1.013031</t>
  </si>
  <si>
    <t>Engineering; Optics; Imaging Science &amp; Photographic Technology</t>
  </si>
  <si>
    <t>Activities Designed for Fingerprint Dusting and the Chemical Revelation of Latent Fingerprints</t>
  </si>
  <si>
    <t>This article describes two different latent fingerprint revelation activities, that have similar organization structures and pedagogy methodologies. The two activities feature the use of multiple stations to allow students to test, compare, and contrast different fingerprint revelation techniques. Both activities adopt a structured-inquiry pedagogical methodology that invites students to form their own opinions on the strengths and weaknesses of each technique. Fingerprint dusting techniques are more accessible because there is less need for fume hoods and protective safety equipment. The chemical revelation of latent prints techniques are more suited for a laboratory environment where fume hoods and protective safety equipment are available.</t>
  </si>
  <si>
    <t>Friesen, JB</t>
  </si>
  <si>
    <t>Friesen, J. Brent</t>
  </si>
  <si>
    <t>High School/Introductory Chemistry; Organic Chemistry; Inquiry-Based Discovery Learning; Forensic Chemistry</t>
  </si>
  <si>
    <t>10.1021/ed500406v</t>
  </si>
  <si>
    <t>An Adaptive Recognition Technique Named SOMPEF Based on Palmprint, Ear and Face Using Neural Network Based Self Organizing Maps</t>
  </si>
  <si>
    <t>Biometrics has been gaining attraction due to the ever-growing demand of this field of research on access control, public security, forensics and e-banking. However, there are still many challenging problems in improving the accuracy, robustness, efficiency, and user-friendliness of these biometric systems. In this manuscript a new adaptive multi-modal biometric framework based on super Self Organizing Maps (super SOM) for the recognition of individuals using palm print, ear and face is proposed. It is showed that the proposed framework helps to improve the performance and robustness of recognition when compared to standard methods in literature namely Sequential Float Feature Selection and Principal Component Analysis. The major focus of this approach is to keep the framework adaptive and robust, thereby, capable of being used in a wide variety of environments. Moreover some new directions on which super SOM shall be effectively used in biometrics community is also discussed. Towards the end, an arity dimensionality concept (inspired from biology) which further enhances the efficiency of this framework is also used. All the findings are showed with experimental results.</t>
  </si>
  <si>
    <t>Raja, AS</t>
  </si>
  <si>
    <t>Raja, A. S.</t>
  </si>
  <si>
    <t>JOURNAL OF MULTIPLE-VALUED LOGIC AND SOFT COMPUTING</t>
  </si>
  <si>
    <t>Arity; Biometrics; Eat; Face; Palm print; Super Self Organizing Maps (Super SOM)</t>
  </si>
  <si>
    <t>Computer Science; Science &amp; Technology - Other Topics</t>
  </si>
  <si>
    <t>An analysis of whorl patterns for determination of hand</t>
  </si>
  <si>
    <t>On crime scenes, whole set of the ten digit fingerprints are rarely found and usually chance prints in the form of single digit fingerprint are encountered. Determination of hand (Right or left) can be of vital importance to reduce the burden on the investigator and may thereby aid in fixation of absolute identity of the donor. In the present investigation, 500 randomly selected and bilateral rolled fingerprints of 250 healthy, consenting adult subjects of a central Indian (Marathi) population with whorl patterns were examined to determine the hand. It was found that by studying various parameters like; slope of apex ridges (towards right, left or absent), rotation of innermost ridges (either clockwise, anti-clockwise or absent), angle formed at both sides of core, position of the perpendicular bisector on the delta line (with respect to core), ridge tracing (outer, inner or meeting), higher ridge count, angle between deltas and core (at deltas), direction of the pattern (tilting/inclination) and distance between the deltas &amp; the core; it is possible to successfully determine the hand of the print. Applying chi-square test, the results were found to be statistically significant at p &lt; 0.01 levels. (C) 2015 Elsevier Ltd and Faculty of Forensic and Legal Medicine. All rights reserved.</t>
  </si>
  <si>
    <t>Kapoor, N; Badiye, A</t>
  </si>
  <si>
    <t>Kapoor, Neeti; Badiye, Ashish</t>
  </si>
  <si>
    <t>Right hand; Left hand; Handedness; Fingerprint; Whorl; Forensic</t>
  </si>
  <si>
    <t>10.1016/j.jflm.2015.02.015</t>
  </si>
  <si>
    <t>An investigation into the detection of latent marks on the feathers and eggs of birds of prey</t>
  </si>
  <si>
    <t>There are numerous enhancement techniques (physical and chemical) which have been developed for the successful visualisation of latent fingermarks. Nonetheless, problems arise when latent fingermarks require enhancement on difficult surfaces such as human skin, food stuffs, fabric and animals. The ability to develop latent fingermarks on the surface of bird of prey feathers and that of their eggs was investigated. Red and green magnetic fluorescent powders proved to be most suitable on the surface of bird of prey feathers whereas black magnetic powder was the most suitable technique on the eggs. These powders produced the highest quality of visible ridge-detailed developments over a controlled period of time. (C) 2014 Forensic Science Society. Published by Elsevier Ireland Ltd. All rights reserved.</t>
  </si>
  <si>
    <t>McMorris, H; Farrugia, K; Gentles, D</t>
  </si>
  <si>
    <t>McMorris, Helen; Farrugia, Kevin; Gentles, Dennis</t>
  </si>
  <si>
    <t>Fingermark; Enhancement; Magnetic powders; Fluorescence; Feathers; Eggs</t>
  </si>
  <si>
    <t>University of Abertay Dundee</t>
  </si>
  <si>
    <t>10.1016/j.scijus.2014.12.004</t>
  </si>
  <si>
    <t>An Investigation into the Effects of Force Applied During Deposition on Latent Fingermarks and Inked Fingerprints Using a Variable Force Fingerprint Sampler</t>
  </si>
  <si>
    <t>Physical factors, including the magnitude of the force applied during fingermark deposition, may affect friction ridge surface area and clarity, and the quantity of residue transferred. Consistency between fingermarks may be required; for example, in research projects, yet differences between marks are likely to exist when physical factors are not controlled. Inked fingerprints and latent fingermarks were deposited at 1-10N at 1N increments using a variable force fingerprint sampler to control the force, angle of friction ridge and surface contact, and the duration of friction ridge and surface contact. Statistically significant differences existed between the length and width measurements of the inked prints (p0.05), particularly at lower forces. Scanning electron microscopy and surface plot analysis demonstrated how differences in force applied during deposition affected ridge surface area, displacement of latent residue, and differences in the quantity of residue transferred. Consistency between inked prints was demonstrated at equivalent forces.</t>
  </si>
  <si>
    <t>Fieldhouse, SJ</t>
  </si>
  <si>
    <t>Fieldhouse, Sarah J.</t>
  </si>
  <si>
    <t>forensic science; fingerprints; latent fingermarks; inked fingerprints; Cyanoacrylate fuming; scanning electron microscopy</t>
  </si>
  <si>
    <t>10.1111/1556-4029.12661</t>
  </si>
  <si>
    <t>Application of acid-modified Imperata cylindrica powder for latent fingerprint development</t>
  </si>
  <si>
    <t>A novel powdering material that utilizes acid-modified Imperata cylindrica (IC) powder for the development of fingermarks was studied. Experiments were carried out to determine the suitability, adherence quality and sensitivity of the acid-modified IC powder. Fingermarks of different constituents (eccrine, sebaceous and natural fingermarks) on different types of surfaces were used. Acid-modified IC powder was also used to develop fingermarks of different ages as well as aged fingermarks recovered from the water. From the visual inspection, acid-modified IC powder was able to interact with different fingermark constituents and produced distinct ridge details on the examined surfaces. It was also able to develop aged fingermarks and fingermarks that were submerged in water. A statistical comparison was made against the Sirchie (R) Hi-Fi black powder in terms of the powders' sensitivity and quality of the developed natural fingermarks. The image quality was analyzed using MITRE's Image Quality of Fingerprint (IQF) software. From the experiments, acid-modified IC powder has the potential as a fingermark development powder, although natural fingermarks developed by Sirchie (R) black powder showed better quality and sensitivity based on the results of the statistical comparison. (C) 2015 The Chartered Society of Forensic Sciences. Published by Elsevier Ireland Ltd. All rights reserved.</t>
  </si>
  <si>
    <t>Low, WZ; Khoo, BE; Aziz, ZBA; Low, LW; Teng, TT; Bin Abdullah, AFL</t>
  </si>
  <si>
    <t>Low, Wei Zeng; Khoo, Bee Ee; Aziz, Zalina Binti Abdul; Low, Ling Wei; Teng, Tjoon Tow; Bin Abdullah, Ahmad Fahmi Lim</t>
  </si>
  <si>
    <t>Forensic science; Latent fingerprint; Latent fingerprint powder; Imperata cylindrica; Powdering material</t>
  </si>
  <si>
    <t>Universiti Sains Malaysia; Universiti Sains Malaysia; Universiti Sains Malaysia</t>
  </si>
  <si>
    <t>10.1016/j.scijus.2015.04.008</t>
  </si>
  <si>
    <t>Changes in latent fingerprint examiners' markup between analysis and comparison</t>
  </si>
  <si>
    <t>After the initial analysis of a latent print, an examiner will sometimes revise the assessment during comparison with an exemplar. Changes between analysis and comparison may indicate that the initial analysis of the latent was inadequate, or that confirmation bias may have affected the comparison. 170 volunteer latent print examiners, each randomly assigned 22 pairs of prints from a pool of 320 total pairs, provided detailed markup documenting their interpretations of the prints and the bases for their comparison conclusions. We describe changes in value assessments and markup of features and clarity. When examiners individualized, they almost always added or deleted minutiae (90.3% of individualizations); every examiner revised at least some markups. For inconclusive and exclusion determinations, changes were less common, and features were added more frequently when the image pair was mated (same source). Even when individualizations were based on eight or fewer corresponding minutiae, in most cases some of those minutiae had been added during comparison. One erroneous individualization was observed: the markup changes were notably extreme, and almost all of the corresponding minutiae had been added during comparison. Latents assessed to be of value for exclusion only (VEO) during analysis were often individualized when compared to a mated exemplar (26%); in our previous work, where examiners were not required to provide markup of features, VEO individualizations were much less common (1.8%). Published by Elsevier Ireland Ltd.</t>
  </si>
  <si>
    <t>Ulery, Bradford T.; Hicklin, R. Austin; Roberts, Maria Antonia; Buscaglia, Joann</t>
  </si>
  <si>
    <t>Forensic science; Biometrics; Decision; Identification; Fingerprints; Quality assurance</t>
  </si>
  <si>
    <t>10.1016/j.forsciint.2014.11.021</t>
  </si>
  <si>
    <t>Columnar-Thin-Film-Assisted Visualization of Depleted Sebaceous Fingermarks on Nonporous Metals and Hard Plastics</t>
  </si>
  <si>
    <t>A fingermark on a nonporous substrate can be developed by depositing a columnar thin film (CTF) on it, but the CTF technique's sensitivity for low-quality fingermarks is unknown. The optimized CTF and traditional development of several depletion series of sebaceous-loaded fingermarks were compared using a split-print methodology as well as subjective and objective grading schemes, in a limited laboratory trial. CTF development was superior to development with selected traditional techniques on brass, anodized aluminum, black acrylonitrile butadiene styrene (ABS), and white nylon. On white ABS and black nylon, the CTF technique performed poorly but still as well as the best-performing traditional development technique. The CTF technique was more sensitive on brass and anodized aluminum than, and as sensitive on the four hard plastics and stainless steel as, the best-performing traditional technique. Thus, the CTF technique is useful to develop friction-ridge detail from limited fingermark residue on some smooth substrates.</t>
  </si>
  <si>
    <t>Williams, SF; Pulsifer, DP; Lakhtakia, A; Shaler, RC</t>
  </si>
  <si>
    <t>Williams, Stephanie F.; Pulsifer, Drew P.; Lakhtakia, Akhlesh; Shaler, Robert C.</t>
  </si>
  <si>
    <t>forensic science; columnar thin film; conformal evaporated film by rotation; depletion series; fingermark; nonporous substrate; physical vapor deposition; sensitivity</t>
  </si>
  <si>
    <t>Pennsylvania Commonwealth System of Higher Education (PCSHE); Pennsylvania State University; Pennsylvania State University - University Park; Pennsylvania Commonwealth System of Higher Education (PCSHE); Pennsylvania State University; Pennsylvania State University - University Park; Pennsylvania Commonwealth System of Higher Education (PCSHE); Pennsylvania State University; Pennsylvania State University - University Park; Pennsylvania Commonwealth System of Higher Education (PCSHE); Pennsylvania State University; Pennsylvania State University - University Park</t>
  </si>
  <si>
    <t>10.1111/1556-4029.12599</t>
  </si>
  <si>
    <t>Comparison between fingerprints of the epidermis and dermis: Perspectives in the identifying of corpses</t>
  </si>
  <si>
    <t>In forensic science, the putrefaction, maceration, mummification or burning make it difficult to collect the fingerprints of the epidermis for identification purposes. In such cases, the comparison between fingerprints collected from the dermal surface and the ante mortem pattern of the epidermal surface archived in databases must be performed. Therefore, considering that the identification of corpses is done by comparison of fingerprints on different surfaces, this study aimed to compare the epidermal and the dermal fingerprints to determine the discrepancies between the minutiae of both surfaces. The study was conducted with excised fingers of 19 fresh adult corpses. Once selected, excised and photographed, the fingers were subjected to maceration with 0.5% acetic acid solution for the removal of the epidermal glove and for registering the dermal fingerprint. Then, an area of 1 cm(2) in the epidermal and dermal photographies was selected and the minutiae of each were separately marked by an expert in identification. The comparison between minutiae of the epidermal and dermal surfaces showed that: (1) both surfaces maintained the patterns and characteristics of fingerprints (arch, whorl or loop) and the characteristics related to the systems and the disposal of the lines, meaning the formation or not of deltas; (2) the total number of marked minutiae did not differ between both surfaces for the group of individuals (paired t test, p = 0.48); (3) the percentage of coincidences and divergences (minutiae present on only one surface) between minutiae were 63.0 + 20.0% and 37.0 + 20.0%, respectively; (4) identification was possible for 16 fingers/individuals, but not for 3 of them; (5) the increase in the number of marked minutiae does not affect the percentage of coincidences. Our results demonstrate the feasibility of the dermal surface for identification purposes due to the high percentage of matching minutiae, but considering the discrepancies and the inconclusive identification of 3 fingers/individuals, our study points to the use of more fingers per individual, as well as the possibility of further studies to improve on the techniques for increasing the identification of corpses, or even to deploy new technologies to ensure their rapid and safe identification. (C) 2015 Elsevier Ireland Ltd. All rights reserved.</t>
  </si>
  <si>
    <t>Mizokami, LL; Silva, LRV; Kückelhaus, SAS</t>
  </si>
  <si>
    <t>Mizokami, Leila Lopes; Vieira Silva, Lara Rosana; Souza Kueckelhaus, Selma Aparecida</t>
  </si>
  <si>
    <t>Ridge structure; Papillary skin; Dactyloscopy; Corpse identification; Dermatoglyphics</t>
  </si>
  <si>
    <t>Universidade de Brasilia</t>
  </si>
  <si>
    <t>10.1016/j.forsciint.2015.04.019</t>
  </si>
  <si>
    <t>Detection and mapping of illicit drugs and their metabolites in fingermarks by MALDI MS and compatibility with forensic techniques</t>
  </si>
  <si>
    <t>Despite the proven capabilities of Matrix Assisted Laser Desorption Ionisation Mass Spectrometry (MALDI MS) in laboratory settings, research is still needed to integrate this technique into current forensic fingerprinting practice. Optimised protocols enabling the compatible application of MALDI to developed fingermarks will allow additional intelligence to be gathered around a suspect's lifestyle and activities prior to the deposition of their fingermarks while committing a crime. The detection and mapping of illicit drugs and metabolites in latent fingermarks would provide intelligence that is beneficial for both police investigations and court cases. This study investigated MALDI MS detection and mapping capabilities for a large range of drugs of abuse and their metabolites in fingermarks; the detection and mapping of a mixture of these drugs in marks, with and without prior development with cyanoacrylate fuming or Vacuum Metal Deposition, was also examined. Our findings indicate the versatility of MALDI technology and its ability to retrieve chemical intelligence either by detecting the compounds investigated or by using their ion signals to reconstruct 2D maps of fingermark ridge details.</t>
  </si>
  <si>
    <t>Groeneveld, G; de Puit, M; Bleay, S; Bradshaw, R; Francese, S</t>
  </si>
  <si>
    <t>Groeneveld, G.; de Puit, M.; Bleay, S.; Bradshaw, R.; Francese, S.</t>
  </si>
  <si>
    <t>Sheffield Hallam University; Delft University of Technology</t>
  </si>
  <si>
    <t>10.1038/srep11716</t>
  </si>
  <si>
    <t>Development of Latent Fingermarks on Various Surfaces Using ZnO-SiO2 Nanopowder</t>
  </si>
  <si>
    <t>Fingermarks are one of the most useful forms of evidence in identification and can provide generalized proof of identity in crime investigation. They are developed using various conventional powders. The novel nanopowder ZnO-SiO2 was synthesized via the conventional heating method and characterized by Fourier transform infrared spectroscopy (FTIR), scanning electron microscope (SEM), energy-dispersive X-ray (EDX) analysis, transmission electron microscope (TEM), and X-ray diffraction (XRD). The mean particle size of ZnO-SiO2 nanopowder calculated through TEM was 32.9nm. The development of fingermarks was carried out by powder dusting and small particle reagent (SPR) methods. Powder dusting method was used for the development of latent fingermarks on various dry, nonporous, and semi-porous surfaces. The SPR method was also applied to wet nonporous surface. The developed latent fingermarks using ZnO-SiO2 nanopowder were found to have excellent quality with very clear third-level ridges detail and had better visibility than commercially available white powder.</t>
  </si>
  <si>
    <t>Arshad, A; Farrukh, MA; Ali, S; Khaleeq-ur-Rahman, M; Tahir, MA</t>
  </si>
  <si>
    <t>Arshad, Ayesha; Farrukh, Muhammad Akhyar; Ali, Shaista; Khaleeq-ur-Rahman, Muhammad; Tahir, Muhammad Ashraf</t>
  </si>
  <si>
    <t>forensic science; forensic chemistry; latent fingermarks; nanopowder; surfaces; small particle reagent</t>
  </si>
  <si>
    <t>Government College University Lahore; University of Lahore</t>
  </si>
  <si>
    <t>10.1111/1556-4029.12890</t>
  </si>
  <si>
    <t>Discrepancies in expert decision-making in forensic fingerprint examination</t>
  </si>
  <si>
    <t>The purpose of the present study was to analyse professional fingerprint examiners' investigative practices in the context of discrepancy decisions concerning challenging latents during fingerprint analysis and identification. The participants were fingerprint experts from the Forensic Laboratory of the Finnish National Bureau of Investigation. The data were from five audio-recorded discrepancy meetings where two examiners were discussing the rationale and justification for their differing interpretations of challenging and distorted fingerprint evidence. The meetings were chaired by the quality manager of the fingerprint group, who also in the first author of this article. The research questions addressed were as follows: What does the examiner see in the latent fingerprints? What does the examiner actively do with the latents? How were decisions made during the investigative process? In accordance with Goodwin's professional vision framework, the results revealed how the participants used partial and limited information in making judgments about the difficult and distorted latents. The examiners appeared to be involved in active, constructive efforts, mentally, to repair poor latents by supplementing with missing information. They also highlighted various aspects of latents by colour coding as well as manipulated fingerprint images in several ways so as to make the significant patterns easier to recognize. Because the methods and practices of characterizing latents were only vaguely specified, the examiners used locally developed ad hoc practices to facilitate their investigations, ending up with different interpretations. It is concluded in the article that the fingerprint community in Finland should make strong efforts to develop the methods of fingerprint investigation and determine clearer criteria for decision making and documentation practices. Furthermore, the interpretations made by fingerprint experts should be made more transparent to the customers. (C) 2015 Elsevier Ireland Ltd. All rights reserved.</t>
  </si>
  <si>
    <t>Mustonen, V; Hakkarainen, K; Tuunainen, J; Pohjola, P</t>
  </si>
  <si>
    <t>Mustonen, Virpi; Hakkarainen, Kai; Tuunainen, Juha; Pohjola, Pasi</t>
  </si>
  <si>
    <t>Forensic; Fingerprint; Discrepancy; Judgment; Decision making; Professional vision</t>
  </si>
  <si>
    <t>University of Helsinki; University of Oulu; Finland National Institute for Health &amp; Welfare</t>
  </si>
  <si>
    <t>10.1016/j.forsciint.2015.07.031</t>
  </si>
  <si>
    <t>Effects of latent fingerprint development reagents on subsequent forensic DNA typing: A review</t>
  </si>
  <si>
    <t>Successful development of latent fingerprints can be helpful in solving the case but in case where fingerprints are smudged, distorted or overlapped, the question arises whether it is still possible to identify the person apart from dermatoglyphic features. Sweat residue present in the latent prints is supposed to have quite good quantity of cellular material which if analyzed properly can be used to generate forensic DNA profile of the individual and may answer the queries related to the effect of reagents used to develop the prints, as they may have a significant effect on the process of examination of this evidentiary material. In the present work an effort has been made to summarize the published review of literature on this aspect of personal identification. (C) 2015 Elsevier Ltd and Faculty of Forensic and Legal Medicine. All rights reserved.</t>
  </si>
  <si>
    <t>Kumar, P; Gupta, R; Singh, R; Jasuja, OP</t>
  </si>
  <si>
    <t>Kumar, Parveen; Gupta, Ritika; Singh, Rajinder; Jasuja, Om Prakash</t>
  </si>
  <si>
    <t>Dactyloscopy; Latent fingerprints; Reagents; Forensic DNA typing; PCR</t>
  </si>
  <si>
    <t>Punjabi University</t>
  </si>
  <si>
    <t>10.1016/j.jflm.2015.03.002</t>
  </si>
  <si>
    <t>Identification of a Buried Cadaver Based on Finger Ridge Characteristics of a Hand Protected by a Latex Glove</t>
  </si>
  <si>
    <t>This paper presents the case of a cadaver buried in a pine grove, in loamy soil at a depth of about 1.8 m. The case is quite interesting due to the fact that one hand of the victim was bare and the other one was clad in a latex glove. In the laboratory, the severed hands were gently washed with water. The left palm exhibited signs of advanced decomposition. The ridges were visible only on the thumb. The gloved hand was found to be in much better condition. There were signs of saponification on the palm. Ridges on both the palm and all fingers were visible. The fingers of the right hand, palm prints, and the thumb of the left hand were successfully matched against a ten-print card. The match provided the police with a positive identification of the missing person.</t>
  </si>
  <si>
    <t>Klemczak, K; Szczepanski, TM; Wiezckiewicz, U; Kulczyk, T</t>
  </si>
  <si>
    <t>Klemczak, Krzysztof; Szczepanski, Tomasz M.; Wiezckiewicz, Urszula; Kulczyk, Tomasz</t>
  </si>
  <si>
    <t>forensic science; buried cadaver; fingerprint; decomposition; latex glove; adipocere</t>
  </si>
  <si>
    <t>Central Forensic Police Lab</t>
  </si>
  <si>
    <t>10.1111/1556-4029.12631</t>
  </si>
  <si>
    <t>Latent fingerprint enhancement on conductive substrates using electrodeposition of copper</t>
  </si>
  <si>
    <t>We present a novel method for the development of a latent fingerprint by selective electrodeposition of a copper thin film from sulfate solution onto the conductive substrate between fingerprint ridges to generate a negative image of the fingerprint deposit. After optimizing the parameters (deposition time, deposition potential, and copper concentration), the preferential electrodeposition of copper films allowed latent fingerprints on six kinds of conductive surfaces (indium/tin oxide-coated glass, silver sheet, platinum sheet, gold sheet, copper sheet, and a stainless steel coin) to be successfully developed with high resolution. In addition, this technique could also be exploited to visualize latent fingerprints on rough and dirty surfaces. The quality of the developed fingerprints was estimated visually and the morphology of the copper film was characterized by field emission scanning electron microscopy.</t>
  </si>
  <si>
    <t>Zhang, MQ; Yu, X; Qin, G; Zhu, Y; Wang, ML; Wei, QH; Zhang, Y; Zhang, XJ</t>
  </si>
  <si>
    <t>Zhang, Meiqin; Yu, Xi; Qin, Gang; Zhu, Yu; Wang, Meiling; Wei, Qianhui; Zhang, Yang; Zhang, Xueji</t>
  </si>
  <si>
    <t>latent fingerprint visualization; electrodeposition; copper thin film; forensic science; electrochemistry</t>
  </si>
  <si>
    <t>10.1007/s11426-015-5347-4</t>
  </si>
  <si>
    <t>Multisensor Optical and Latent Fingerprint Database</t>
  </si>
  <si>
    <t>Large-scale fingerprint recognition involves capturing ridge patterns at different time intervals using various methods, such as live-scan and paper-ink approaches, introducing intraclass variations in the fingerprint. The performance of existing algorithms is significantly affected when fingerprints are captured with diverse acquisition settings such as multisession, multispectral, multiresolution, with slap, and with latent fingerprints. One of the primary challenges in developing a generic and robust fingerprint matching algorithm is the limited availability of large data sets that capture such intraclass diversity. In this paper, we present the multisensor optical and latent fingerprint database of more than 19 000 fingerprint images with different intraclass variations during fingerprint capture. We also showcase the baseline results of various matching experiments on this database. The database is aimed to drive research in building robust algorithms toward solving the problem of latent fingerprint matching and handling intraclass variations in fingerprint capture. Some potential applications for this database are identified and the research challenges that can be addressed using this database are also discussed.</t>
  </si>
  <si>
    <t>Sankaran, A; Vatsa, M; Singh, R</t>
  </si>
  <si>
    <t>Sankaran, Anush; Vatsa, Mayank; Singh, Richa</t>
  </si>
  <si>
    <t>Image databases; fingerprint recognition; forensics; feature extraction</t>
  </si>
  <si>
    <t>Indraprastha Institute of Information Technology Delhi</t>
  </si>
  <si>
    <t>10.1109/ACCESS.2015.2428631</t>
  </si>
  <si>
    <t>Neural network based automatic fingerprint recognition system for overlapped latent images</t>
  </si>
  <si>
    <t>Automatic Fingerprint Recognition System (AFRS) is getting advanced as major distinct in the field of Biometrics. There are a number of difficult issues that need to be addressed in order to develop the scope for AFRS. In this regard designing challenges are non linear distortion, low quality image, segmentation, sensor noise, skin conditions, overlapping, inter class similarity, intra class variations and template aging. In crime scenes, the latent images can be merged with some background images or more number of fingerprint images from same person or different person can be overlapped. During investigation several possibilities are them to acquire damaged or un separated fingerprint image. The suspected criminals can't be identified and recognized using such kind of images. In forensics, the matching accuracy of latent is extremely critical even if it involves some degree of manual intervention by latent examiners including manual markup. An overlapped fingerprint image must be able to split for fingerprint identification and recognition. This paper developed an algorithm to separate overlapping latent images. The proposed AFRS analyzes and design a fingerprint recognition system for overlapped latent images. The planned work is to formulate with accurate and fast data retrieval using one-to-N fingerprint identification for overlapped images. Extensive experiments are performed on the SLF databases, MIST SD27, FVC DB1, DB2 databases and evaluate rank-1 identification rate. The results show that the proposed system can separate overlapped fingerprint more accurately and robustly and it consequently improve the fingerprint recognition accuracy of AFRS.</t>
  </si>
  <si>
    <t>Jeyanthi, S; Maheswari, NU; Venkatesh, R</t>
  </si>
  <si>
    <t>Jeyanthi, S.; Maheswari, N. Uma; Venkatesh, R.</t>
  </si>
  <si>
    <t>One-to-N fingerprint identification; latent image; overlapped fingerprint image; AFRS; forensics</t>
  </si>
  <si>
    <t>10.3233/IFS-151583</t>
  </si>
  <si>
    <t>Novel design and approach to latent fingerprint detection on paper using a 1,2-indanedione-based bi-functional reagent</t>
  </si>
  <si>
    <t>A novel 1,2-indanedione-based bi-functional reagent was designed for the development of latent fingerprints on paper substrates. The reagent was synthesized using a concise five-step protocol and applied using a modified multi-metal deposition (MMD) process. Positive images of latent fingerprints were developed showing preferential binding to the fingerprint ridges. Fingerprints that contain both amino acids as well as oily substances were successfully detected supporting the reagent's efficiency. (C) 2014 Elsevier Ltd. All rights reserved.</t>
  </si>
  <si>
    <t>Lee, JS; Joullié, MM</t>
  </si>
  <si>
    <t>Lee, Jisun; Joullie, Madeleine M.</t>
  </si>
  <si>
    <t>TETRAHEDRON LETTERS</t>
  </si>
  <si>
    <t>Forensic science; Fingerprint detection; 1,2-Indanedione; Multi-metal deposition</t>
  </si>
  <si>
    <t>University of Pennsylvania</t>
  </si>
  <si>
    <t>10.1016/j.tetlet.2014.12.109</t>
  </si>
  <si>
    <t>Performance of 1,2-indanedione and the need for sequential treatment of fingerprints</t>
  </si>
  <si>
    <t>The use of 1,2-indanedione-ZnCl2 (IND-Zn) for the visualisation of fingermarks on porous materials has been widely accepted. The use of the reagent in comparison with others has been well described. To what extent IND or IND-Zn reacts with amino acids, in comparison to ninhydrin, has not been described to date. In this technical note we describe the analysis of amino acids with LCMS with the purpose of understanding the reactivity of ninhydrin, IND-Zn and the sequence thereof. The consumption of amino acids by these visualisation reagents is a feature we propose to use for calculations on the reactivity of these reagents. By using recently developed methods for the quantification of amino acids, we determined the consumption of these entities by visualisation reagents. We show that the differences in reactivity between IND and ninhydrin are not as big as the differences between 1,8-diazafluoren-9-one (DFO) and ninhydrin. We also show that it is of great importance to use IND-Zn and ninhydrin in sequence, in order to fully consume the amino acids present in fingermarks. (C) 2015 The Chartered Society of Forensic Sciences. Published by Elsevier Ireland Ltd. All rights reserved.</t>
  </si>
  <si>
    <t>Mangle, MF; Xu, X; de Puit, M</t>
  </si>
  <si>
    <t>Mangle, Milery Figuera; Xu, Xioama; de Puit, M.</t>
  </si>
  <si>
    <t>Indanedione; Fingerprint; Sequential treatment</t>
  </si>
  <si>
    <t>10.1016/j.scijus.2015.04.002</t>
  </si>
  <si>
    <t>Photoacoustic and Colorimetric Visualization of Latent Fingerprints</t>
  </si>
  <si>
    <t>There is a high demand on a simple, rapid, accurate, user-friendly, cost-effective, and nondestructive universal method for latent fingerprint (LFP) detection. Herein, we describe a combination imaging strategy for LFP visualization with high resolution using poly(styrene-alt-maleic anhydride)-b-polystyrene (PSMA-b-PS) functionalized gold nanoparticles (GNPs). This general approach integrates the merits of both colorimetric imaging and photoacoustic imaging. In comparison with the previous methods, our strategy is single-step and does not require the signal amplification by silver staining. The PSMA-b-PS functionalized GNPs have good stability, tunable color, and high affinity for universal secretions (proteins/polypeptides/amino acids), which makes our approach general and flexible for visualizing LFPs on different substrates (presumably with different colors) and from different people. Moreover, the unique optical property of GNPs enables the photoacoustic imaging of GNPs-deposited LFPs with high resolution. This allows observation of level 3 hyperfine features of LFPs such as the pores and ridge contours by photoacoustic imaging. This technique can potentially be used to identify chemicals within LFP residues. We believe that this dual-modality-imaging of LFPs will find widespread use in forensic investigations and medical diagnostics.</t>
  </si>
  <si>
    <t>Song, K; Huang, P; Yi, CL; Ning, B; Hu, S; Nie, LM; Chen, XY; Nie, ZH</t>
  </si>
  <si>
    <t>Song, Kai; Huang, Peng; Yi, Chenglin; Ning, Bo; Hu, Song; Nie, Liming; Chen, Xiaoyuan; Nie, Zhihong</t>
  </si>
  <si>
    <t>ACS NANO</t>
  </si>
  <si>
    <t>latent fingerprints; colorimetric imaging; photoacoustic imaging; block copolymer; gold nanoparticles</t>
  </si>
  <si>
    <t>Changchun Normal University; Shenzhen University; University System of Maryland; University of Maryland College Park; University of Virginia; National Institutes of Health (NIH) - USA; NIH National Institute of Biomedical Imaging &amp; Bioengineering (NIBIB)</t>
  </si>
  <si>
    <t>10.1021/acsnano.5b05629</t>
  </si>
  <si>
    <t>Quantifying the weight of fingerprint evidence through the spatial relationship, directions and types of minutiae observed on fingermarks</t>
  </si>
  <si>
    <t>This paper presents a statistical model for the quantification of the weight of fingerprint evidence. Contrarily to previous models (generative and score-based models), our model proposes to estimate the probability distributions of spatial relationships, directions and types of minutiae observed on fingerprints for any given fingermark. Our model is relying on an AFIS algorithm provided by 3M Cogent and on a dataset of more than 4,000,000 fingerprints to represent a sample from a relevant population of potential sources. The performance of our model was tested using several hundreds of minutiae configurations observed on a set of 565 fingermarks. In particular, the effects of various sub-populations of fingers (i.e., finger number, finger general pattern) on the expected evidential value of our test configurations were investigated. The performance of our model indicates that the spatial relationship between minutiae carries more evidential weight than their type or direction. Our results also indicate that the AFIS component of our model directly enables us to assign weight to fingerprint evidence without the need for the additional layer of complex statistical modeling involved by the estimation of the probability distributions of fingerprint features. In fact, it seems that the AFIS component is more sensitive to the sub-population effects than the other components of the model. Overall, the data generated during this research project contributes to support the idea that fingerprint evidence is a valuable forensic tool for the identification of individuals. (C) 2015 Elsevier Ireland Ltd. All rights reserved.</t>
  </si>
  <si>
    <t>Neumann, C; Champod, C; Yoo, M; Genessay, T; Langenburg, G</t>
  </si>
  <si>
    <t>Neumann, Cedric; Champod, Christophe; Yoo, Mina; Genessay, Thibault; Langenburg, Glenn</t>
  </si>
  <si>
    <t>Fingerprint evidence; Strength of evidence; Sub-population effect; Spatial relationship; Statistical model</t>
  </si>
  <si>
    <t>South Dakota State University; Pennsylvania Commonwealth System of Higher Education (PCSHE); Pennsylvania State University; Pennsylvania State University - University Park; University of Lausanne</t>
  </si>
  <si>
    <t>10.1016/j.forsciint.2015.01.007</t>
  </si>
  <si>
    <t>Refining Fingermark Development using Diacetylene Copolymers on Difficult Surfaces</t>
  </si>
  <si>
    <t>In further work investigating the intriguing application of diacetylene copolymers in fingermark detection, methods were developed to control (inhibit or enhance) the diacetylene polymerization reaction in fingermarks treated with a mixture of the monomers 2,4-hexadiyne-1,6-bis-(phenylurethane) (HDDPU) and 2,4-hexadiyne-1,6-bis(p-chlorophenylurethane) (HDDCPU) in acetone solution. These methods included the use of a humidity chamber to reduce the amount of background development while promoting development on the fingermark, subjecting developed fingermarks to freezing temperatures and using a solvent to remove unreacted monomer in order to inhibit the polymerization reaction. Developed fingermarks were enhanced by conventional lighting (white light, filtered light) and fast Raman mapping, which was shown to be advantageous over FTIR imaging. This study also demonstrated the applicability of diacetylene copolymer solutions in the covert detection of fingermarks on difficult surfaces. Furthermore, fingermarks were successfully developed with good ridge detail on pig skin (used as a model for human skin, a notoriously difficult surface on which to develop fingermarks).</t>
  </si>
  <si>
    <t>Stojanovska, N; De Grazia, A; Tahtouh, M; Shimmon, R; Reedy, B</t>
  </si>
  <si>
    <t>Stojanovska, Natasha; De Grazia, Adrian; Tahtouh, Mark; Shimmon, Ronald; Reedy, Brian</t>
  </si>
  <si>
    <t>forensic science; fingermarks; topochemical polymerization; solid-state polymerization; diacetylenes; Raman mapping</t>
  </si>
  <si>
    <t>10.1111/1556-4029.12692</t>
  </si>
  <si>
    <t>Sex differences in fingerprint ridge density in a Turkish young adult population: A sample of Baskent University</t>
  </si>
  <si>
    <t>Fingerprints are considered to be one of the most reliable methods of identification. Identification of an individual plays a vital part of any medico-legal investigations. Dermatoglyphics is a branch of science that studies epidermal ridges and ridge patterns. Epidermal ridges are polygenic characteristics that form intrauterine 10-18 weeks and considered fully developed by the sixth month of fetal growth. Fingerprints are permanent morphological characteristics and criminal detection based on fingerprints is based on the principle that no two people can have identical fingerprints. Sex determination from fingerprints has been examined in different population. In this study we aimed to study fingerprint ridge density in Turkish population sample of Baskent University students. Fingerprints were obtained from 118 women, 88 men a total of 206 students aged between 17 and 28 years old by means of simple inking method. Fingerprints from all right and left hands fingers were collected in three different area of each. The ridges on fingerprints were counted diagonally on squares measuring 5 mm x 5 mm on radial, ulnar and inferior areas. The fingerprint ridge density in radial, ulnar and inferior areas and between sexes was compared statistically Mann Whitney U test and Friedman test. The ridge density was significantly greater in women in every region studied and in all fingers when compared to men. The fingerprint ridge density in the ulnar and radial areas of the fingerprints was significantly greater than the lower area. Fingerprint ridge density can be used by medico-legal examination for sex identification. (C) 2015 Elsevier Ltd and Faculty of Forensic and Legal Medicine. All rights reserved.</t>
  </si>
  <si>
    <t>Oktem, H; Kurkcuoglu, A; Pelin, IC; Yazici, AC; Aktas, G; Altunay, F</t>
  </si>
  <si>
    <t>Oktem, Hale; Kurkcuoglu, Ayla; Pelin, Ismail Can; Yazici, Ayse Canan; Aktas, Gulnihal; Altunay, Fikret</t>
  </si>
  <si>
    <t>Dermatoglyphics; Fingerprints ridge density; Sex determination; Turkish population</t>
  </si>
  <si>
    <t>Baskent University; Baskent University; Baskent University</t>
  </si>
  <si>
    <t>10.1016/j.jflm.2015.02.011</t>
  </si>
  <si>
    <t>Smartphone image acquisition forensics using sensor fingerprint</t>
  </si>
  <si>
    <t>The forensic analysis of digital images from mobile devices is particularly important given their quick expansion and everyday use in the society. A further consequence of digital images' widespread use is that they are used today as silent witnesses in legal proceedings, as crucial evidence of the crime. This study specifically addresses the description of a technique that allows the identification of the image source acquisition, for the specific case of mobile devices images. This approach is to extract wavelet-based features from sensor pattern noise which are then classified using a support vector machine. Moreover, there are a number of parameters that allows the authors to adapt the execution of the algorithm to specific situations desired for the forensic analyst (a variety of types and sizes of image or optimising the average accuracy rate in terms of processing time). This article describes a set of experiments with the same set of images that can obtain general conclusions for the different configurations.</t>
  </si>
  <si>
    <t>Orozco, ALS; Villalba, LJG; González, DMA; Corripio, JR; Hernandez-Castro, J; Gibson, SJ</t>
  </si>
  <si>
    <t>Sandoval Orozco, Ana Lucila; Garcia Villalba, Luis Javier; Arenas Gonzalez, David Manuel; Rosales Corripio, Jocelin; Hernandez-Castro, Julio; Gibson, Stuart James</t>
  </si>
  <si>
    <t>IET COMPUTER VISION</t>
  </si>
  <si>
    <t>Complutense University of Madrid; University of Kent; University of Kent</t>
  </si>
  <si>
    <t>10.1049/iet-cvi.2014.0243</t>
  </si>
  <si>
    <t>StirTraceV2.0: Enhanced Benchmarking and Tuning of Printed Fingerprint Detection</t>
  </si>
  <si>
    <t>In this paper, we address the problem of assessing the overall quality of forgery detection approaches for artificial sweat printed latent fingerprints placed at crime scenes. It is very important to have reliable detection mechanisms tested on manifold characteristics caused for example by different surfaces, printers and during acquisition, avoiding misleading crime scene investigations. Today only a limited number of detection methods exist in the literature and test sets are still limited in size and quality covering all different conditions (influence factors). Based on the recently introduced publicly available StirTrace tool, we enhance the functionality to simulate complex and realistic test sets and discuss how detection approaches can be tuned by further preprocessing and feature selection. Our contributions here are twofold. First, we suggest a benchmarking design in 16-bit domain working in full bit-depth of today's nanometer sensory and propose enhancements for further simulations of sensor and substrate characteristics as well as single and combined scan artifacts (simulated, novel experimental data set of in sum 1.254.000 samples). Second, we benchmark exemplarily two known feature sets on nonsimulated and simulated data and compare findings with additional preprocessing and feature selection. Finally, we summarize lessons learned how good today's detection works and which challenges exist for achieving a high reliability. For the community we provide a tool, which can be used as fundamental basis to simulate influence factors allowing a systematic comparison and benchmarking of results. We also want to motivate further research in the design and tuning of forgery detection approaches.</t>
  </si>
  <si>
    <t>Hildebrandt, M; Dittmann, J</t>
  </si>
  <si>
    <t>Hildebrandt, Mario; Dittmann, Jana</t>
  </si>
  <si>
    <t>Forensics; latent fingerprint forgeries; benchmarking pattern recognition approaches; simulation of artifacts</t>
  </si>
  <si>
    <t>Otto von Guericke University; University of Buckingham</t>
  </si>
  <si>
    <t>10.1109/TIFS.2015.2405412</t>
  </si>
  <si>
    <t>Synthesis of bright upconversion submicrocrystals for high-contrast imaging of latent-fingerprints with cyanoacrylate fuming</t>
  </si>
  <si>
    <t>Upconversion particles (UCPs) as a new generation of imaging agent are gaining prominence due to their unique optical properties. Herein, we report the synthesis of bright UCPs for high-contrast imaging of latent-fingerprints with cyanoacrylate-fuming (CA-fuming). The hexagonal-phase and rod-shaped NaYF4:Yb,Er/Ce submicrocrystals (0.5 x 1.0 mu m in dimension) coated with polyethylenimine (PEI) are synthesized using a dopant-controlled strategy and exhibit much stronger UC fluorescence than their nanosized analogues. The appropriate particle size and good surface properties of the UCPs make them easily come into the holes formed on fibrous layers of fingerprint ridges after fuming by CA. Compared with downconversion fluorescent materials, the UCPs exhibit the ability to suppress background fluorescence interference for obtaining high-contrast fingerprint images under near-infrared (NIR) light irradiation. Our results indicate that this strategy can successfully be applied to detect latent-fingerprints on various surfaces including non-porous and porous surfaces, and the fingerprints from different people can be identified. All of these benefits ensure this strategy is an important tool in fingerprint detection and will find wide-ranging applications in forensic investigations and medical diagnostics.</t>
  </si>
  <si>
    <t>Xie, HH; Wen, Q; Huang, H; Sun, TY; Li, PH; Li, Y; Yu, XF; Wang, QQ</t>
  </si>
  <si>
    <t>Xie, Han-Han; Wen, Qian; Huang, Hao; Sun, Tian-Ying; Li, Penghui; Li, Yong; Yu, Xue-Feng; Wang, Qu-Quan</t>
  </si>
  <si>
    <t>Wuhan University; Wuhan University; Chinese Academy of Sciences; Shenzhen Institute of Advanced Technology, CAS; Wuhan University</t>
  </si>
  <si>
    <t>10.1039/c5ra15255k</t>
  </si>
  <si>
    <t>Synthesis of LaPO4: Ce, Tb and their application for developing enhanced latent fingerprint</t>
  </si>
  <si>
    <t>Efficient water-soluble rare earth ions (Ce3+, Tb3+) doped LaPO4 modified with polyethylene glycol-400 (PEG-400) were synthesized via a novel hydrothermal process. The as-prepared nanowires were characterized by TEM, SAED, EDS and luminescence spectra. The results indicated that the synthesized nanowires were easy preparation, low cost, and had unique photoluminescence, good monodispersity, enhanced adhesive property, low-toxicity, and uniform size distribution. The nanowires emitted green fluorescence, and could be used for enhancing the latent fingerprint; resulting the delicate, clear ridges and detail features without background staining. LaPO4: Ce, Tb are utilized as alternative fluorescent labeling regents, which have very high practical and identification value in the forensic science.</t>
  </si>
  <si>
    <t>Yi, KY</t>
  </si>
  <si>
    <t>Yi, Kui-Yu</t>
  </si>
  <si>
    <t>JOURNAL OF OPTOELECTRONICS AND ADVANCED MATERIALS</t>
  </si>
  <si>
    <t>LaPO4: Ce, Tb; Synthesis; Luminescence; Characterization methods; Developing fingerprint</t>
  </si>
  <si>
    <t>Materials Science; Optics; Physics</t>
  </si>
  <si>
    <t>Synthesis of NIR-Responsive NaYF4:Yb,Er Upconversion Fluorescent Nanoparticles Using an Optimized Solvothermal Method and Their Applications in Enhanced Development of Latent Fingerprints on Various Smooth Substrates</t>
  </si>
  <si>
    <t>Fingerprints at crime scenes are usually latent. The powder-dusting method is the most commonly used procedure for developing latent fingerprints in forensic science. However, the traditional powder-dusting method has characteristics of low sensitivity, low contrast, high background noise, and high autofluorescence interference. To overcome the drawbacks faced by the traditional method, we first optimized an oleic acid-based solvothermal approach for the synthesis of,NaYF4:Yb,Er fluorescent upconversion nanoparticles (UCNPs) with the highest possible fluorescence intensity under near-infrared (NIR) irradiation. To optimize the synthesis, we studied the effects of the reaction time, reaction temperature, and volume of oleic,acid on the size, phase composition, and UC fluorescence intensity of the UCNPs. We then used the resultant UCNPs to fluorescently label the fingerprints on various smooth substrates to improve the development of latent fingerprints because the UCNPs could undergo excitation under 980 nm NIR light to emit visible light. Latent fingerprints on three major types of smooth substrates were studied, including those with a single background color (transparent glass, white ceramic tiles, and black marbles), with multiple background colors (marbles with different complex surface patterns) and with strong background autofluorescence (note papers, Chinese paper money, and plastic plates). Compared with fingerprint development using traditional powders such as bronze powder, magnetic powder, and green fluorescent powder, our development procedure using UCNPs is facile and exhibits very high sensitivity, high contrast, low background interference, and low autofluorescence interference. This work shows that UCNPs synthesized under optimized conditions are a versatile fluorescent label for the facile development of fingerprints and can find their practical applications in forensic sciences.</t>
  </si>
  <si>
    <t>Wang, M; Zhu, Y; Mao, CB</t>
  </si>
  <si>
    <t>Wang, Meng; Zhu, Ye; Mao, Chuanbin</t>
  </si>
  <si>
    <t>LANGMUIR</t>
  </si>
  <si>
    <t>Ministry of Public Security (China); University of Oklahoma System; University of Oklahoma - Norman</t>
  </si>
  <si>
    <t>10.1021/acs.langmuir.5b01151</t>
  </si>
  <si>
    <t>The enhancement of friction ridge detail on brass ammunition casings using cold patination fluid</t>
  </si>
  <si>
    <t>Brass ammunition is commonly found at firearms related crime scenes. For this reason, many studies have focused on evidence that can be obtained from brass ammunition such as DNA, gunshot residue and fingerprints. Latent fingerprints on ammunition can provide good forensic evidence, however; fingerprint development on ammunition casings has proven to be difficult. A method using cold patination fluid is described as a potential tool to enhance friction ridge detail on brass ammunition casings. Current latent fingerprint development methods for brass ammunition have either failed to provide the necessary quality of friction ridge detail or can be very time consuming and require expensive equipment. In this study, the enhancement of fingerprints on live ammunition has been achieved with a good level of detail whilst the development on spent casings has to an extent also been possible. Development with cold patination fluid has proven to be a quick, simple and cost-effective method for fingerprint development on brass ammunition that can be easily implemented for routine police work. Crown Copyright (C) 2015 Published by Elsevier Ireland Ltd. All rights reserved.</t>
  </si>
  <si>
    <t>James, RM; Altamimi, MJ</t>
  </si>
  <si>
    <t>James, Richard Michael; Altamimi, Mohamad Jamal</t>
  </si>
  <si>
    <t>Forensic science; Fingerprint; Friction ridge; Brass ammunition; Patination fluid; Enhancement; Firearm</t>
  </si>
  <si>
    <t>University of London; King's College London</t>
  </si>
  <si>
    <t>10.1016/j.forsciint.2015.10.004</t>
  </si>
  <si>
    <t>The relative DNA-shedding propensity of the palm and finger surfaces</t>
  </si>
  <si>
    <t>The relative DNA shedding propensity of palmar and finger surfaces has not previously been examined. In the study presented here, palm and fingermarks of six volunteers were analysed for DNA recovery, after deposition at a pressure of approximately 4900 Pa onto glass plates or slides, respectively. The marks were swabbed; DNA extracted using a modified Chelex (R) method, and then quantified using qPCR, followed by genotype analysis. To assess the availability of DNA-containing material on the skin surface, DNA was analysed by directly swabbing the palm and fingerprint areas of the skin. A further set of palm and fingermarks was subjected to microscopic examination. The results demonstrated that the quantity of DNA shed from the palmar surface is significantly less than from two fingers. Single donor DNA profiles were obtained from deposited fingermarks by applying a low copy number protocol (32 cycles). DNA retrieved from palm and fingers may be degraded, as suggested by reduced peak intensity and allelic dropout amongst the larger STR loci. These findings suggest that, owing to the low levels of DNA deposition, when palmar marks are found at crime scenes, every effort should be made to recover friction ridge detail to use as an identification metric, with collection for DNA analysis performed afterwards. (C) 2015 The Chartered Society of Forensic Sciences. Published by Elsevier Ireland Ltd. All rights reserved.</t>
  </si>
  <si>
    <t>Oleiwi, AA; Morris, MR; Schmerer, WM; Sutton, R</t>
  </si>
  <si>
    <t>Oleiwi, A. A.; Morris, M. R.; Schmerer, W. M.; Sutton, R.</t>
  </si>
  <si>
    <t>DNA; Shedding; Propensity; Palm; Finger</t>
  </si>
  <si>
    <t>University of Wolverhampton</t>
  </si>
  <si>
    <t>10.1016/j.scijus.2015.04.003</t>
  </si>
  <si>
    <t>Variability of footprint ridge density and its use in estimation of sex in forensic examinations</t>
  </si>
  <si>
    <t>The present study deals with a comparatively new biometric parameter of footprints called footprint ridge density. The study attempts to evaluate sex-dependent variations in ridge density in different areas of the footprint and its usefulness in discriminating sex in the young adult population of north India. The sample for the study consisted of 160 young adults (121 females) from north India. The left and right footprints were taken from each subject according to the standard procedures. The footprints were analysed using a 5 mm x 5 mm square and the ridge density was calculated in four different well-defined areas of the footprints. These were: FI - the great toe on its proximal and medial side; F2 - the medial ball of the footprint, below the triradius (the triradius is a Y-shaped group of ridges on finger balls, palms and soles which forms the basis of ridge counting in identification); F3 - the lateral ball of the footprint, towards the most lateral part; and F4 - the heel in its central part where the maximum breadth at heel is cut by a perpendicular line drawn from the most posterior point on heel. This value represents the number of ridges in a 25 mm(2) area and reflects the ridge density value. Ridge densities analysed on different areas of footprints were compared with each other using the Friedman test for related samples. The total footprint ridge density was calculated as the sum of the ridge density in the four areas of footprints included in the study (FI + F2 + F3 + F4). The results show that the mean footprint ridge density was higher in females than males in all the designated areas of the footprints. The sex differences in footprint ridge density were observed to be statistically significant in the analysed areas of the footprint, except for the heel region of the left footprint. The total footprint ridge density was also observed to be significantly higher among females than males. A statistically significant correlation is shown in the ridge densities among most areas of both left and right sides. Based on receiver operating characteristic (ROC) curve analysis, the sexing potential of footprint ridge density was observed to be considerably higher on the right side. The sexing potential for the four areas ranged between 69.2% and 85.3% on the right side, and between 59.2% and 69.6% on the left side. ROC analysis of the total footprint ridge density shows that the sexing potential of the right and left footprint was 91.5% and 77.7% respectively. The study concludes that footprint ridge density can be utilised in the determination of sex as a supportive parameter. The findings of the study should be utilised only on the north Indian population and may not be internationally generalisable.</t>
  </si>
  <si>
    <t>Krishan, K; Kanchan, T; Pathania, A; Sharma, R; DiMaggio, JA</t>
  </si>
  <si>
    <t>Krishan, Kewal; Kanchan, Tanuj; Pathania, Annu; Sharma, Ruchika; DiMaggio, John A.</t>
  </si>
  <si>
    <t>Forensic science; forensic anthropology; footprint ridge density; sex determination; north Indian population</t>
  </si>
  <si>
    <t>10.1177/0025802414557880</t>
  </si>
  <si>
    <t>A comparison of the use of vacuum metal deposition versus cyanoacrylate fuming for visualisation of fingermarks and grab impressions on fabrics</t>
  </si>
  <si>
    <t>Both vacuum metal deposition (VMD) and cyanoacrylate fuming (CAF) are techniques used to visualise latent fingermarks on smooth non-porous surfaces such as plastic and glass. VMD was initially investigated in the 1970s as to its effectiveness for visualising prints on fabrics, but was abandoned when radioactive sulphur dioxide was found to be more effective. However, interest in VMD was resurrected in the 1990s when CAF was also used routinely. We now report on studies to determine whether VMD or CAF is the more effective technique for the detection of marks on fabrics. Four different fabrics, nylon, polyester, polycotton and cotton, were utilised during this study, along with 15 donors who ranged in their age and ability to leave fingermarks, from good to medium to poor, thus reflecting the general population. Once samples were collected they were kept for a determined time (1, 2, 3, 4, 5, 6, 7, 14, 21 or 28 days) and then treated using either the gold and zinc metal VMD process or standard cyanoacrylate fuming. The smoother fabrics, such as nylon, consistently produced greater ridge detail whereas duller fabrics, like cotton tended only to show empty prints and impressions of where the fabric had been touched, rather than any ridge details. The majority of fabrics did however allow the development of touch marks that could be targeted for DNA taping which potentially could lead to a DNA profile. Of the two techniques VMD was around 5 times more effective than CAF, producing a greater amount of ridge detail, palmar flexion creases and target areas on more samples and fabrics. (C) 2013 Forensic Science Society. Published by Elsevier Ireland Ltd. All rights reserved.</t>
  </si>
  <si>
    <t>Fraser, J; Deacon, P; Bleay, S; Bremner, DH</t>
  </si>
  <si>
    <t>Fraser, Joanna; Deacon, Paul; Bleay, Stephen; Bremner, David H.</t>
  </si>
  <si>
    <t>Vacuum metal deposition; Cyanoacrylate fuming; Fingermarks; Fabrics; Ridge detail; Palmar flexion creases</t>
  </si>
  <si>
    <t>10.1016/j.scijus.2013.11.005</t>
  </si>
  <si>
    <t>A Framework for Reproducible Latent Fingerprint Enhancements</t>
  </si>
  <si>
    <t>Photoshop processing(1) of latent fingerprints is the preferred methodology among law enforcement forensic experts, but that appproach is not fully reproducible and may lead to questionable enhancements. Alternative, independent, fully reproducible enhancements, using IDL Histogram Equalization and IDL Adaptive Histogram Equalization, can produce better-defined ridge structures, along with considerable background information. Applying a systematic slow motion smoothing procedure to such IDL enhancements, based on the rapid FFT solution of a Levy stable fractional diffusion equation, can attenuate background detail while preserving ridge information. The resulting smoothed latent print enhancements are comparable to, but distinct from, forensic Photoshop images suitable for input into automated fingerprint identification systems, (AFIS). In addition, this progressive smoothing procedure can be reexamined by displaying the suite of progressively smoother IDL images. That suite can be stored, providing an audit trail that allows monitoring for possible loss of useful information, in transit to the user-selected optimal image. Such independent and fully reproducible enhancements provide a valuable frame of reference that may be helpful in informing, complementing, and possibly validating the forensic Photoshop methodology.</t>
  </si>
  <si>
    <t>Carasso, AS</t>
  </si>
  <si>
    <t>Carasso, Alfred S.</t>
  </si>
  <si>
    <t>JOURNAL OF RESEARCH OF THE NATIONAL INSTITUTE OF STANDARDS AND TECHNOLOGY</t>
  </si>
  <si>
    <t>dodge and burn; fractional diffusion equation; latent fingerprints; progressive Levy stable smoothing; reproducible image enhancement</t>
  </si>
  <si>
    <t>National Institute of Standards &amp; Technology (NIST) - USA</t>
  </si>
  <si>
    <t>10.6028/jres.119.006</t>
  </si>
  <si>
    <t>Instruments &amp; Instrumentation; Physics</t>
  </si>
  <si>
    <t>A GENERALIZED MIXED MODEL FRAMEWORK FOR ASSESSING FINGERPRINT INDIVIDUALITY IN PRESENCE OF VARYING IMAGE QUALITY</t>
  </si>
  <si>
    <t>Fingerprint individuality refers to the extent of uniqueness of fingerprints and is the main criteria for deciding between a match versus nonmatch in forensic testimony. Often, prints are subject to varying levels of noise, for example, the image quality may be low when a print is lifted from a crime scene. A poor image quality causes human experts as well as automatic systems to make more errors in feature detection by either missing true features or detecting spurious ones. This error lowers the extent to which one can claim individualization of fingerprints that are being matched. The aim of this paper is to quantify the decrease in individualization as image quality degrades based on fingerprint images in real databases. This, in turn, can be used by forensic experts along with their testimony in a court of law. An important practical concern is that the databases used typically consist of a large number of fingerprint images so computational algorithms such as the Gibbs sampler can be extremely slow. We develop algorithms based on the Laplace approximation of the likelihood and infer the unknown parameters based on this approximate likelihood. Two publicly available databases, namely, FVC2002 and FVC2006, are analyzed from which estimates of individuality are obtained. From a statistical perspective, the contribution can be treated as an innovative application of Generalized Linear Mixed Models (GLMMs) to the field of fingerprint-based authentication.</t>
  </si>
  <si>
    <t>Dass, SC; Lim, CY; Maiti, T</t>
  </si>
  <si>
    <t>Dass, Sarat C.; Lim, Chae Young; Maiti, Tapabrata</t>
  </si>
  <si>
    <t>ANNALS OF APPLIED STATISTICS</t>
  </si>
  <si>
    <t>Biometric authentication; fingerprint-based authentication; individuality; GLMMs; Bayesian inference; Laplace approximation</t>
  </si>
  <si>
    <t>Universiti Teknologi Petronas; Michigan State University</t>
  </si>
  <si>
    <t>10.1214/14-AOAS734</t>
  </si>
  <si>
    <t>Assessment of the methodology for estimating ridge density in fingerprints and its forensic application</t>
  </si>
  <si>
    <t>In recent times, some studies have explored the forensic application of dermatoglyphic traits such as the epidermal ridge breadth or ridge density (RD) toward the inference of sex and population from fingerprints of unknown origin, as it has been demonstrated that there exist significant differences of fingerprints between sexes and between populations. Part of the population differences found between these studies could be of methodological nature, due both to the lack of standardisation in the position of the counting area, as well as to the differences in the method used for obtaining the fingerprint. Therefore, the aim of this study was to check whether there are differences between the RD of fingerprints depending on where the counting area is placed and how the fingerprints are obtained. Fingerprints of each finger were obtained from 102 adult Spanish subjects (50 females and 52 males), using two methods (plain and rolled). The ridge density of each fingerprint was assessed in five different areas of the dactylogram: two closer to the core area (one on the radial and the other on the ulnar side), two closer to the outermost area of each of the sides (radial and ulnar), and another one in the proximal region of the fingertip. Regardless of the method used and of the position of the counting area, thumbs and forefingers show a higher RD than middle, ring, and little fingers in both sexes, and females present a higher RD than males in all areas and fingers. In both males and females, RD values on the core region are higher than those on the outer region, irrespective of the technique of fingerprinting used (rolled or plain). Regardless of the sex and location of the count area (core or outer), the rolled fingerprints exhibit RD greater than that of the plain ones in both radial and proximal areas, whereas the trend is inverted in the ulnar area, where rolled fingerprints demonstrate RD lesser than that of the plain ones. Therefore, in order for the results of different studies to be comparable, it is necessary to standardise the position of the count area and to use the same method of obtaining the fingerprint, especially when involving a forensic application. (C) 2013 Forensic Science Society. Published by Elsevier Ireland Ltd. All rights reserved.</t>
  </si>
  <si>
    <t>Gutiérrez-Redomero, E; Rivaldería, N; Alonso-Rodríguez, C; Sánchez-Andrés, A</t>
  </si>
  <si>
    <t>Gutierrez-Redomero, Esperanza; Rivalderia, Noemi; Alonso-Rodriguez, Concepcion; Sanchez-Andres, Angeles</t>
  </si>
  <si>
    <t>Fingerprints; Dermatoglyphic; Ridge density; Identification; Sex difference; Standardisation</t>
  </si>
  <si>
    <t>10.1016/j.scijus.2013.11.004</t>
  </si>
  <si>
    <t>Barefoot Morphology: A Person Unique Feature for Forensic Identification</t>
  </si>
  <si>
    <t>Divers features of human body are being explored on daily basis for person identification based on their uniqueness to individuals. The use of fingerprint in crime investigation has come to stay, but criminals are getting smarter by protecting their fingerprints from being evidence at a crime scene. Concealing of footprint or shoe print is yet to become popular, some criminals still go bare footed to crime scene. Footprint can be secured and analysed using image processing techniques such as de-noising, image partitioning, pattern matching This research looks at the uniqueness of barefoot morphology, should in any circumstance barefoot prints are found at a scene and are required to suggest a suspect or criminal. Image processing algorithms are employed to analyse barefoot prints in other to establish the unique features on the prints.</t>
  </si>
  <si>
    <t>Osisanwo, FY; Adetunmbi, AO; Alese, BK</t>
  </si>
  <si>
    <t>Osisanwo, F. Y.; Adetunmbi, A. O.; Alese, B. K.</t>
  </si>
  <si>
    <t>2014 9TH INTERNATIONAL CONFERENCE FOR INTERNET TECHNOLOGY AND SECURED TRANSACTIONS (ICITST)</t>
  </si>
  <si>
    <t>Image Processing algorithm; barefoot morphology; image partitioning; de-noising; pattern matching</t>
  </si>
  <si>
    <t>Comparison of Chemical and Heating Methods to Enhance Latent Fingerprint Deposits on Thermal Paper</t>
  </si>
  <si>
    <t>A comparison is made of proprietary methods to develop latent fingerprint deposits on the inked side of thermal paper using either chemical treatment (Thermanin) or the application of heat to the paper (Hot Print System). Results with a trial of five donors show that the application of heat produces statistically significantly more fingerprint ridge detail than the chemical treatment for both fingerprint deposits aged up to 4weeks and for a nine sequence depletion series. Subjecting the thermal paper to heat treatment with the Hot Print System did not inhibit subsequent ninhydrin chemical development of fingerprint deposits on the noninked side of the paper. A further benefit of the application of heat is the rapid development of fingerprint deposits (less than a minute) compared with up to 12h for the Thermanin chemical treatment.</t>
  </si>
  <si>
    <t>Bond, JW</t>
  </si>
  <si>
    <t>Bond, John W.</t>
  </si>
  <si>
    <t>forensic science; latent fingerprint; thermal paper; detection; Thermanin; heating</t>
  </si>
  <si>
    <t>University of Leicester</t>
  </si>
  <si>
    <t>10.1111/1556-4029.12339</t>
  </si>
  <si>
    <t>Determining the chronology of deposition of natural fingermarks and inks on paper using secondary ion mass spectrometry</t>
  </si>
  <si>
    <t>This study thoroughly explores the use of time-of-flight secondary ion mass spectrometry (ToF-SIMS) for determining the deposition sequence of fingermarks and ink on a porous paper surface. Our experimental work has demonstrated that mapping selected endogenous components present in natural fingermarks enables the observation of friction ridges on a laser-printed surface, only when a fingerprint is deposited over this layer of ink. Further investigations have shown limited success on ink-jet printing and ballpoint pen inks. 51 blind tests carried out on natural, latent fingermarks on laser-printed surfaces; up to 14th depletion with samples aged for up to 421 days have resulted in a 100% success rate. Development with ninhydrin was found to affect the fingermark residue through mobilisation of ions, therefore sequencing determination was compromised; whilst iodine fuming and 1,2-indanedione developers did not. This implied that selected development methods affected success in fingermark-ink deposition order determination. These results were further corroborated through inter-laboratory validation studies. The adopted protocol and extensive series of tests have therefore demonstrated the effectiveness and limitations of ToF-SIMS in providing chronological sequencing information of fingermarks on questioned documents; successfully resolving this order of deposition query.</t>
  </si>
  <si>
    <t>Attard-Montalto, N; Ojeda, JJ; Reynolds, A; Ismail, M; Bailey, M; Doodkorte, L; de Puit, M; Jones, BJ</t>
  </si>
  <si>
    <t>Attard-Montalto, Nicola; Ojeda, Jesus J.; Reynolds, Alan; Ismail, Mahado; Bailey, Melanie; Doodkorte, Lisette; de Puit, Marcel; Jones, Benjamin J.</t>
  </si>
  <si>
    <t>Brunel University; University of Surrey; University of Huddersfield</t>
  </si>
  <si>
    <t>10.1039/c4an00811a</t>
  </si>
  <si>
    <t>Distortion in Fingerprints: A Statistical Investigation using Shape Measurement Tools</t>
  </si>
  <si>
    <t>Friction ridge impression appearance can be affected due to the type of surface touched and pressure exerted during deposition. Understanding the magnitude of alterations, regions affected, and systematic/detectable changes occurring would provide useful information. Geometric morphometric techniques were used to statistically characterize these changes. One hundred and fourteen prints were obtained from a single volunteer and impressed with heavy, normal, and light pressure on computer paper, soft gloss paper, 10-print card stock, and retabs. Six hundred prints from 10 volunteers were rolled with heavy, normal, and light pressure on soft gloss paper and 10-print card stock. Results indicate that while different substrates/pressure levels produced small systematic changes in fingerprints, the changes were small in magnitude: roughly the width of one ridge. There were no detectable changes in the degree of random variability of prints associated with either pressure or substrate. In conclusion, the prints transferred reliably regardless of pressure or substrate</t>
  </si>
  <si>
    <t>Sheets, HD; Torres, A; Langenburg, G; Bush, PJ; Bush, MA</t>
  </si>
  <si>
    <t>Sheets, H. David; Torres, Anne; Langenburg, Glenn; Bush, Peter J.; Bush, Mary A.</t>
  </si>
  <si>
    <t>forensic science; fingerprints; distortion; statistics; geometric morphometric analysis; fingerprint research</t>
  </si>
  <si>
    <t>State University of New York (SUNY) System; University at Buffalo, SUNY</t>
  </si>
  <si>
    <t>10.1111/1556-4029.12503</t>
  </si>
  <si>
    <t>Effects of CBRN Decontaminants in Common use by First Responders on the Recovery of Latent Fingerprints-Assessment of the Loss of Ridge Detail on Glass</t>
  </si>
  <si>
    <t>Following a CBRN incident, first responders use decontamination procedures to reduce the risk of exposure. The effect of decontamination on forensic trace material has, however, not been fully examined. This study sought to evaluate the effect of five different physical or chemical decontamination materials on the recovery of latent fingerprints. Fingerprints were deposited on glass slides, decontaminated, and assessed on the presence of ridge detail. The results demonstrate that decontamination affects the quality of latent fingerprints substantially. On at least 61% of the fingerprints, a reduced amount of ridge detail was observed upon decontamination. Furthermore, development with cyanoacrylate appeared not to succeed anymore. Instead, the ability of vacuum metal deposition to successfully develop decontaminated fingerprints is demonstrated. The results from this study may contribute to an increased forensic awareness regarding decontamination and emphasize the necessity for further research into new item decontamination procedures or new forensic initiatives prior to decontamination.</t>
  </si>
  <si>
    <t>Zuidberg, MC; van Woerkom, T; de Bruin, KG; Stoel, RD; de Puit, M</t>
  </si>
  <si>
    <t>Zuidberg, Matthijs C.; van Woerkom, Tiest; de Bruin, Karla G.; Stoel, Reinoud D.; de Puit, Marcel</t>
  </si>
  <si>
    <t>forensic science; fingerprint; decontamination; CBRN; chemical agents; vacuum metal deposition; forensic awareness; first responder</t>
  </si>
  <si>
    <t>10.1111/1556-4029.12281</t>
  </si>
  <si>
    <t>Enhancing the visualization of latent fingerprints by aggregation induced emission of siloles</t>
  </si>
  <si>
    <t>Aggregation-induced emission of two silole compounds was explored for enhancing the visualization of latent fingerprints on wet non-porous surfaces. This effect was proved to stem from the hydrophobic interaction between silole aggregates and fingerprint residues. Fingerprints are the impressions le. by raised portions of the friction skin, which feature a series of lines corresponding to ridges and grooves. It is the pattern of these ridges and grooves that renders each fingerprint unique. Since the late 19th century, fingerprints have been used in forensic investigations to establish the identity of an individual, and continue to be an important tool in our daily life for many other purposes, such as access control, safety inspection, and individual credentials.(1,2) The most common form of fingerprint evidence is latent finngerprints (LFPs), which are present but invisible to the naked eye and require some means of development to enhance the visual contrast between the prints and their backgrounds. The past two decades have witnessed great innovation of the instrumental and synthetic techniques successfully employed for fingerprint detection. For example, chemical imaging techniques utilizing Raman,(4,5) FTIR,(6-8) and mass spectrometry,(9-11) have significantly improved the study of. ngerprint composition because of their ability to identify and map the compounds present in fingerprint residues. Additionally, the application of nanoparticles (NPs), including gold NPs,(11-15) TiO2 particles,(16) nano-structured ZnO,(17) and quantum dots,(18,19) for fingerprint detection has also attracted considerable interest.</t>
  </si>
  <si>
    <t>Xu, LR; Li, Y; Li, SH; Hu, RR; Qin, AJ; Tang, BZ; Su, B</t>
  </si>
  <si>
    <t>Xu, Linru; Li, Yan; Li, Shuhong; Hu, Rongrong; Qin, Anjun; Tang, Ben Zhong; Su, Bin</t>
  </si>
  <si>
    <t>Zhejiang University; Hong Kong University of Science &amp; Technology; Zhejiang University</t>
  </si>
  <si>
    <t>10.1039/c3an02367b</t>
  </si>
  <si>
    <t>Exploring the recovery and detection of messenger RNA and DNA from enhanced fingermarks in blood</t>
  </si>
  <si>
    <t>Often in the examination of bloodstained fingermarks discussion occurs around whether to prioritise the fingerprint evidence or focus on the biological evidence. Collecting a sample for genetic profiling may result in the loss of ridge detail that could have been used for fingerprint comparison. Fingermark enhancement and recovery methods along with sample collection methods could also compromise downstream genetic analysis. Previous forensic casework has highlighted circumstances where, after enhancement had been performed, it would have been extremely valuable to both identify the body fluid and generate a DNA profile from the same sample. We enhanced depletion series of fingermarks made in blood, using single treatments consisting of aqueous amido black, methanol-based amido black, acid yellow and leucocrystal violet, and exposure to long wave UV light We then extracted the DNA and RNA for profiling, to assess the recovery and detection of genetic material from the enhanced fingermarks. We have shown that genetic profiling of bloodstained fingermarks can be successful after chemical enhancement; however it may still be necessary to prioritise evidence types in certain circumstances. From our results it appears that even with visible bloodstained fingermarks, leucocrystal violet can reduce the effectiveness of subsequent messenger RNA profiling. Aqueous amido black and acid yellow also have adverse effects on messenger RNA profiling of depleted fingermarks with low levels of cellular material. These results help with forensic decision-making by expanding knowledge of the extent of the detrimental effects of blood-enhancement reagents on both DNA profiling and body fluid identification using messenger RNA profiling. (C) 2014 Forensic Science Society. Published by Elsevier Ireland Ltd. All rights reserved.</t>
  </si>
  <si>
    <t>Fox, A; Gittos, M; Harbison, SA; Fleming, R; Wivell, R</t>
  </si>
  <si>
    <t>Fox, A.; Gittos, M.; Harbison, S. A.; Fleming, R.; Wivell, R.</t>
  </si>
  <si>
    <t>Forensic science; DNA; Messenger RNA; Blood; Fingermark enhancement</t>
  </si>
  <si>
    <t>University of Auckland; Institute of Environmental Science &amp; Research (ESR) - New Zealand</t>
  </si>
  <si>
    <t>10.1016/j.scijus.2014.01.001</t>
  </si>
  <si>
    <t>Fingerprint classification based on decision tree from singular points and orientation field</t>
  </si>
  <si>
    <t>In this study, a high accuracy fingerprint classification method is proposed to enhance the performance in terms of efficiency for fingerprint recognition system. The recognition system has been considered as a reliable mechanism for criminal identification and forensic for its invariance property, yet the huge database is the key issue to make the system obtuse. In former works, the pre-classifying manner is an effective way to speed up the process, yet the accuracy of the classification dominates the further recognition rate and processing speed. In this paper, a rule-based fingerprint classification method is proposed, wherein the two features, including the types of singular points and the number of each type of point are adopted to distinguish different fingerprints. Moreover, when fingerprints are indistinguishable, the proposed Center-to-Delta Flow (CDF) and Balance Arm Flow (BAF) are catered for further classification. As documented in the experimental results, a good accuracy rate can be achieved, which endorses the effectiveness of the fingerprint classification scheme for the further fingerprint recognition system. (C) 2013 Elsevier Ltd. All rights reserved.</t>
  </si>
  <si>
    <t>Guo, JM; Liu, YF; Chang, JY; Lee, JD</t>
  </si>
  <si>
    <t>Guo, Jing-Ming; Liu, Yun-Fu; Chang, Jla-Yu; Lee, Jiann-Der</t>
  </si>
  <si>
    <t>Fingerprint; Fingerprint identification; Fingerprint singularity; Decision tree classifier; Fingerprint analysis</t>
  </si>
  <si>
    <t>National Taiwan University of Science &amp; Technology; Chang Gung University</t>
  </si>
  <si>
    <t>10.1016/j.eswa.2013.07.099</t>
  </si>
  <si>
    <t>Fingerprint Identification Utilizing the ACE-V Method and GYRO System</t>
  </si>
  <si>
    <t>This paper describes the identification of the offender on the basis of fingerprints. The fact is that two persons in the human population with identical fingerprints do not exist and the fingerprints do not change during one's lifetime. Slovenian fingerprint experts base their identification opinions on the basis of the fingerprint numeric standard, and take into account the basic patterns of the fingerprint on at least 8 morphological characteristics. Such identifications do not follow the scientific approach, as it would count only morphological characteristics and look for negative characteristics or other ambiguities. In the literature, some modern fingerprint identification methods and procedures are described, and in our case, the ACE-V method and the documentation system GYRO were investigated. The ACE-V method includes the analysis of the papillary lines, comparison, evaluation and verification, and in the GYRO system, the marks are selected on the basis of colours. Selection is made by setting the morphological level of certainty about the existence of and the weight of each morphological characteristic. In the experimental work, four experts were involved. Donors placed their fingerprints on glass surfaces, and finger marks were recovered by Silver Special powder and transferred with Black Gelatine. The finger marks were then transferred into Automated Fingerprint Identification System (AFIS), and the identification process with ACE-V method and GYRO system was used. The results showed that the ACE-V method with the GYRO system is a modern and scientific approach that provides transparent documentation of process analysis, comparison, evaluation and verification of fingerprints. Police and fingerprint forensics can use these findings in forensic investigation reports and expert opinions.</t>
  </si>
  <si>
    <t>Trapecar, M</t>
  </si>
  <si>
    <t>Trapecar, Matej</t>
  </si>
  <si>
    <t>REVIJA ZA KRIMINALISTIKO IN KRIMINOLOGIJO</t>
  </si>
  <si>
    <t>fingerprints; identification; numerical standard; ACE-V method; GYRO system</t>
  </si>
  <si>
    <t>Criminology &amp; Penology</t>
  </si>
  <si>
    <t>Forensic Comparison and Matching of Fingerprints: Using Quantitative Image Measures for Estimating Error Rates through Understanding and Predicting Difficulty</t>
  </si>
  <si>
    <t>Latent fingerprint examination is a complex task that, despite advances in image processing, still fundamentally depends on the visual judgments of highly trained human examiners. Fingerprints collected from crime scenes typically contain less information than fingerprints collected under controlled conditions. Specifically, they are often noisy and distorted and may contain only a portion of the total fingerprint area. Expertise in fingerprint comparison, like other forms of perceptual expertise, such as face recognition or aircraft identification, depends on perceptual learning processes that lead to the discovery of features and relations that matter in comparing prints. Relatively little is known about the perceptual processes involved in making comparisons, and even less is known about what characteristics of fingerprint pairs make particular comparisons easy or difficult. We measured expert examiner performance and judgments of difficulty and confidence on a new fingerprint database. We developed a number of quantitative measures of image characteristics and used multiple regression techniques to discover objective predictors of error as well as perceived difficulty and confidence. A number of useful predictors emerged, and these included variables related to image quality metrics, such as intensity and contrast information, as well as measures of information quantity, such as the total fingerprint area. Also included were configural features that fingerprint experts have noted, such as the presence and clarity of global features and fingerprint ridges. Within the constraints of the overall low error rates of experts, a regression model incorporating the derived predictors demonstrated reasonable success in predicting objective difficulty for print pairs, as shown both in goodness of fit measures to the original data set and in a cross validation test. The results indicate the plausibility of using objective image metrics to predict expert performance and subjective assessment of difficulty in fingerprint comparisons.</t>
  </si>
  <si>
    <t>Kellman, PJ; Mnookin, JL; Erlikhman, G; Garrigan, P; Ghose, T; Mettler, E; Charlton, D; Dror, IE</t>
  </si>
  <si>
    <t>Kellman, Philip J.; Mnookin, Jennifer L.; Erlikhman, Gennady; Garrigan, Patrick; Ghose, Tandra; Mettler, Everett; Charlton, David; Dror, Itiel E.</t>
  </si>
  <si>
    <t>University of California System; University of California Los Angeles; University of California System; University of California Los Angeles; Saint Joseph's University; RPTU University Kaiserslautern; University of London; University College London; King's College London</t>
  </si>
  <si>
    <t>10.1371/journal.pone.0094617</t>
  </si>
  <si>
    <t>Human identification through the patella-Report of two cases</t>
  </si>
  <si>
    <t>The human identification process is often performed by the comparison between acquired post-mortem (PM) fingerprints, dental patterns, or DNA sample with ante-mortem (AM) databases. However, in some special situations alternative sources of human identifiers reveal valuable part as forensic tools. In this context, medical records of surgical interventions and morphological bone traits are useful in the anthropological environment, specifically for the PM examination of skeletal remains. The present study reports two cases of positive human identifications by the comparative analysis between AM and PM radiographic medical records of surgically treated human patella. The present outcome highlights the importance of storing and updating medical records in order to aid human identification processes in special forensic situations. (C) 2014 Elsevier Ireland Ltd. All rights reserved.</t>
  </si>
  <si>
    <t>Silva, RF; Franco, A; Mendes, SDSC; Picoli, FF; Marinho, DED</t>
  </si>
  <si>
    <t>Silva, Rhonan Ferreira; Franco, Ademir; Santos Carvalho Mendes, Solon Diego; Picoli, Fernando Fortes; de Azevedo Marinho, Decio Ernesto</t>
  </si>
  <si>
    <t>Human identification; Forensic anthropology; Forensic medicine; Patella</t>
  </si>
  <si>
    <t>Universidade Federal de Goias; KU Leuven</t>
  </si>
  <si>
    <t>10.1016/j.forsciint.2014.02.025</t>
  </si>
  <si>
    <t>Importance of Being Unique From Finger Dorsal Patterns: Exploring Minor Finger Knuckle Patterns in Verifying Human Identities</t>
  </si>
  <si>
    <t>Automated biometrics identification using finger knuckle images has increasingly generated interest among researchers with emerging applications in human forensics and biometrics. Prior efforts in the biometrics literature have only investigated the major finger knuckle patterns that are formed on the finger surface joining proximal phalanx and middle phalanx bones. This paper investigates the possible use of minor finger knuckle patterns, which are formed on the finger surface joining distal phalanx and middle phalanx bones. The minor finger knuckle patterns can either be used as independent biometric patterns or employed to improve the performance from the major finger knuckle patterns. A completely automated approach for the minor finger knuckle identification is developed with key steps for region of interest segmentation, image normalization, enhancement, and robust matching to accommodate image variations. This paper also introduces a new or first publicly available database for minor (also major) finger knuckle images from 503 different subjects. The efforts to develop an automated minor finger knuckle pattern matching scheme achieve promising results and illustrate its simultaneous use to significantly improve the performance over the conventional finger knuckle identification. Several open questions on the stability and uniqueness of finger knuckle patterns should be addressed before knuckle pattern/image evidence can be admissible as supportive evidence in a court of law. Therefore, this paper also presents a study on the stability of finger knuckle patterns from images acquired with an interval of 4-7 years. The experimental results and the images presented in this paper provide new insights on the finger knuckle pattern and identify the need for further work to exploit finger knuckle patterns in forensics and biometrics applications.</t>
  </si>
  <si>
    <t>Kumar, A</t>
  </si>
  <si>
    <t>Kumar, Ajay</t>
  </si>
  <si>
    <t>Finger knuckle biometrics; major finger knuckle; minor finger knuckle; finger dorsal biometrics; knuckle segmentation; biometrics fusion</t>
  </si>
  <si>
    <t>Hong Kong Polytechnic University</t>
  </si>
  <si>
    <t>10.1109/TIFS.2014.2328869</t>
  </si>
  <si>
    <t>Integration of Pore Features into the Evaluation of Fingerprint Evidence</t>
  </si>
  <si>
    <t>Fingerprint practitioners rely on level 3 features to make decisions in relation to the source of an unknown friction ridge skin impression. This research proposes to assess the strength of evidence associated with pores when shown in (dis) agreement between a mark and a reference print. Based upon an algorithm designed to automatically detect pores, a metric is defined in order to compare different impressions. From this metric, the weight of the findings is quantified using a likelihood ratio. The results obtained on four configurations and 54 donors show the significant contribution of the pore features and translate into statistical terms what latent fingerprint examiners have developed holistically through experience. The system provides LRs that are indicative of the true state under both the prosecution and the defense propositions. Not only such a system brings transparency regarding the weight to assign to such features, but also forces a discussion in relation to the risks of such a model to mislead.</t>
  </si>
  <si>
    <t>Anthonioz, A; Champod, C</t>
  </si>
  <si>
    <t>Anthonioz, Alexandre; Champod, Christophe</t>
  </si>
  <si>
    <t>forensic science; fingerprints; identification; level 3 features; evaluation of evidence; likelihood ratio; poroscopy; pores</t>
  </si>
  <si>
    <t>10.1111/1556-4029.12302</t>
  </si>
  <si>
    <t>Latent Fingerprint Matching: A Survey</t>
  </si>
  <si>
    <t>Latent fingerprint has been used as evidence in the court of law for over 100 years. However, even today, a completely automated latent fingerprint system has not been achieved. Researchers have identified several important challenges in latent fingerprint recognition: 1) low information content; 2) presence of background noise and nonlinear ridge distortion; 3) need for an established scientific procedure for matching latent fingerprints; and 4) lack of publicly available latent fingerprint databases. The process of automatic latent fingerprint matching is divided into five definite stages, and this paper discusses the existing algorithms, limitations, and future research directions in each of the stages.</t>
  </si>
  <si>
    <t>Fingerprint recognition; forensics; pattern recognition; image quality; image enhancement; feature extraction</t>
  </si>
  <si>
    <t>10.1109/ACCESS.2014.2349879</t>
  </si>
  <si>
    <t>Latent Fingerprint Matching: Performance Gain via Feedback from Exemplar Prints</t>
  </si>
  <si>
    <t>Latent fingerprints serve as an important source of forensic evidence in a court of law. Automatic matching of latent fingerprints to rolled/plain (exemplar) fingerprints with high accuracy is quite vital for such applications. However, latent impressions are typically of poor quality with complex background noise which makes feature extraction and matching of latents a significantly challenging problem. We propose incorporating top-down information or feedback from an exemplar to refine the features extracted from a latent for improving latent matching accuracy. The refined latent features (e. g. ridge orientation and frequency), after feedback, are used to re-match the latent to the top K candidate exemplars returned by the baseline matcher and resort the candidate list. The contributions of this research include: (i) devising systemic ways to use information in exemplars for latent feature refinement, (ii) developing a feedback paradigm which can be wrapped around any latent matcher for improving its matching performance, and (iii) determining when feedback is actually necessary to improve latent matching accuracy. Experimental results show that integrating the proposed feedback paradigm with a state-of-the-art latent matcher improves its identification accuracy by 0.5-3.5 percent for NIST SD27 and WVU latent databases against a background database of 100k exemplars.</t>
  </si>
  <si>
    <t>Arora, SS; Liu, EY; Cao, K; Jain, AK</t>
  </si>
  <si>
    <t>Arora, Sunpreet S.; Liu, Eryun; Cao, Kai; Jain, Anil K.</t>
  </si>
  <si>
    <t>Fingerprint; latent fingerprint matching; exemplar feedback; feature refinement; candidate list</t>
  </si>
  <si>
    <t>Michigan State University; Zhejiang University; Xidian University</t>
  </si>
  <si>
    <t>10.1109/TPAMI.2014.2330609</t>
  </si>
  <si>
    <t>Latent Fingerprint Visualization using a Scanning Kelvin Probe in Conjunction with Vacuum Metal Deposition</t>
  </si>
  <si>
    <t>The application of vacuum metal deposition before scanning Kelvin probe visualization of fingerprints is investigated. The potential contrast between fingerprint ridges and furrows is maximized by the use of silver deposition for non-noble metals and gold-zinc deposition for noble metals. The higher susceptibility of eccrine fingerprints to vacuum metal overdeposition is confirmed. Additionally, fingerprints are best developed individually and by building the metal deposition slowly to protect against overdevelopment and variation in the rate of metal condensation. The progress of the metal deposition can be monitored using the scanning Kelvin probe by reference to the change in potential and continuity of the new potential on the surface. The use of acetic acid solution for the recovery of overVMD-developed samples is shown not to be useful. Applying the metal deposition has the additional prospect of increasing surface conductivity and homogeneity and both can aid fingerprint visualization using the scanning Kelvin probe.</t>
  </si>
  <si>
    <t>Dafydd, H; Williams, G; Bleay, S</t>
  </si>
  <si>
    <t>Dafydd, Hefin; Williams, Geraint; Bleay, Stephen</t>
  </si>
  <si>
    <t>forensic science; fingerprint; vacuum metal deposition; scanning Kelvin probe; metal surface; contrast development</t>
  </si>
  <si>
    <t>Swansea University</t>
  </si>
  <si>
    <t>10.1111/1556-4029.12255</t>
  </si>
  <si>
    <t>Latent Fingerprints Segmentation: Feasibility of Using Clustering-Based Automated Approach</t>
  </si>
  <si>
    <t>Latent fingerprints are the impressions of ridges left on a crime scene due to unintentional touching of criminal's fingers on different objects. These impressions of ridges have been used as vital evidences for identifying the criminals by law enforcement agencies. In this study, an attempt for automated segmentation of latent fingerprint has been made using K-means clustering. In proposed approach, Sobel filter and morphological operations have been used for background evaluation and image enhancement. Clustering is used to classify image data into k clusters to separate the foreground and background information. Mask has been generated on the basis of clustered data and is used to obtain the segmentation of latent fingerprints. Simulation results of the proposed algorithm show significant improvement in terms of missed detection rate (MDR) and false detection rate (FDR) using NIST SD-27 latent fingerprint database. Segmentation results reveal the MDR of 1.80, 4.75 and 7.80% and FDR of 17.85, 26.28 and 34.05% for good, bad and ugly quality of latent fingerprints, respectively. Moreover, visual segmentation reliability (VSR) is upto 90% for good quality images and varies in the range of 70-80% for bad quality latent fingerprints, whereas VSR for ugly fingerprints is in the range of 50-60%.</t>
  </si>
  <si>
    <t>Arshad, I; Raja, G; Khan, AK</t>
  </si>
  <si>
    <t>Arshad, Irfan; Raja, Gulistan; Khan, Ahmad Khalil</t>
  </si>
  <si>
    <t>Latent fingerprints; Image segmentation; Forensic science; K-means clustering; Missed detection rate (MDR); False detection rate (FDR)</t>
  </si>
  <si>
    <t>University of Engineering &amp; Technology Taxila</t>
  </si>
  <si>
    <t>10.1007/s13369-014-1342-x</t>
  </si>
  <si>
    <t>LCMS Analysis of Fingerprints, the Amino Acid Profile of 20 Donors</t>
  </si>
  <si>
    <t>The analysis of amino acids present in fingerprints has been studied several times. In this paper, we report a method for the analysis of amino acids using an fluorenylmethyloxycarbonyl chloride-derivatization for LC separation and MS detection. We have obtained good results with regard to the calibration curves and the limit of detection and LOQ for the target compounds. The extraction of the amino acids from the substrates used proved to be very efficient. Analysis of the derivatized amino acids enabled us to obtain full amino acid profiles for 20 donors. The intervariability is as expected rather large, with serine as the most abundant constituent, and when examining the total profile of the amino acids per donor, a characteristic pattern can be observed. Some amino acids were not detected in some donors, or fell out of the range of the calibration curve, where others showed a surprisingly high amount of material in the deposition analyses. Further investigations will have to address the intravariability of the amino acid profiles of the fingerprints from donors. By the development of the analytical method and the application to the analysis of fingerprints, we were able to gain insight in the variability of the constituents of fingerprints between the donors.</t>
  </si>
  <si>
    <t>de Puit, M; Ismail, M; Xu, XM</t>
  </si>
  <si>
    <t>de Puit, Marcel; Ismail, Mahado; Xu, Xiaoma</t>
  </si>
  <si>
    <t>forensic science; fingerprints; chemical analysis; LCMS; chemical profile</t>
  </si>
  <si>
    <t>10.1111/1556-4029.12327</t>
  </si>
  <si>
    <t>Naegeli-Franceschetti-Jadassohn Syndrome in a Saudi Arabian Family</t>
  </si>
  <si>
    <t>In the course of applying to become a soldier, a 23-year-old Saudi Arabian man was found to have no fingerprints. Further medical examination has been carried out for the young man and for the rest of family members including two sisters, mother, and brothers except the father who had died sometime previously. Subsequent medical investigations suggested that he and his two brothers displayed most of the features of the Naegeli-Franceschetti-Jadassohn (NFJ) syndrome. These features included skin changes with hypo- and hyperpigmentation, hypohidrosis, dystrophy of the nails, diffuse thickening of the palms and feet, a lack of fingerprints (dermatoglyphics), and atrophic changes in the skin of the face; there were also dental anomalies. A typical feature of the Naegeli-Franceschetti-Jadassohn syndrome was found in a Saudi Arabian family. The aim of this study was to present this rare condition affecting a Saudi Arabian family and review the current literature on the subject.</t>
  </si>
  <si>
    <t>Tubaigy, SM; Hassan, HM</t>
  </si>
  <si>
    <t>Tubaigy, Salah M.; Hassan, H. M.</t>
  </si>
  <si>
    <t>forensic science; forensic pathology; Naegeli-Franceschetti-Jadassohn Syndrome; fingerprints; dermatoglyphics; hyperpigmentation; hypohidrosis; dystrophy of the nails</t>
  </si>
  <si>
    <t>King Faisal Specialist Hospital &amp; Research Center</t>
  </si>
  <si>
    <t>10.1111/1556-4029.12316</t>
  </si>
  <si>
    <t>On combining multi-normalization and ancillary measures for the optimal score level fusion of fingerprint and voice biometrics</t>
  </si>
  <si>
    <t>In this paper, we have considered the utility of multi-normalization and ancillary measures, for the optimal score level fusion of fingerprint and voice biometrics. An efficient matching score preprocessing technique based on multi-normalization is employed for improving the performance of the multimodal system, under various noise conditions. Ancillary measures derived from the feature space and the score space are used in addition to the matching score vectors, for weighing the modalities, based on their relative degradation. Reliability (dispersion) and the separability (inter-/intra-class distance and d-prime statistics) measures under various noise conditions are estimated from the individual modalities, during the training/validation stage. The 'best integration weights' are then computed by algebraically combining these measures using the weighted sum rule. The computed integration weights are then optimized against the recognition accuracy using techniques such as grid search, genetic algorithm and particle swarm optimization. The experimental results show that, the proposed biometric solution leads to considerable improvement in the recognition performance even under low signal-to-noise ratio (SNR) conditions and reduces the false acceptance rate (FAR) and false rejection rate (FRR), making the system useful for security as well as forensic applications.</t>
  </si>
  <si>
    <t>Anzar, STM; Sathidevi, PS</t>
  </si>
  <si>
    <t>Anzar, Sharafudeen Thaha Mohammed; Sathidevi, Puthumangalathu Savithri</t>
  </si>
  <si>
    <t>Ancillary measures; Dispersion measures; Separability measures; Multi-normalization; Integration weights; Noise robustness</t>
  </si>
  <si>
    <t>National Institute of Technology (NIT System); National Institute of Technology Calicut</t>
  </si>
  <si>
    <t>10.1186/1687-6180-2014-10</t>
  </si>
  <si>
    <t>Positive identification by X-rays bone trabeculae comparison</t>
  </si>
  <si>
    <t>Positive (certain, absolute) identification of human remains needs a scientific comparison between ante mortem and post-mortem biologic features, as fingerprint, odontological, radiological or DNA comparisons. X-rays comparison has been extensively used, usually comparing some peculiarities such as outlines of the bones, degenerative evolution or pathological conditions. Trabeculae comparisons are sparsely underlined in the forensic literature. We report on a case of decomposed body where fingerprint, DNA and odontological comparisons were not possible. After dissecting the leg and preparing the bones, comparison of ante mortem and postmortem trabeculae led to a positive identification. It was observed that tens of radiolucencies and radiodensities drawn by the trabeculae were useful for comparison, within a very small part of bone. In the case reported here the positive identity could have been assessed only by the comparison of the first metatarsal. The statement of positive identification needs scientific criteria that will be discussed in this article. (C) 2014 Elsevier Ireland Ltd. All rights reserved.</t>
  </si>
  <si>
    <t>Quatrehomme, G; Biglia, E; Padovani, B; du Jardin, P; Alunni, V</t>
  </si>
  <si>
    <t>Quatrehomme, Gerald; Biglia, Elodie; Padovani, Bernard; du Jardin, Philippe; Alunni, Veronique</t>
  </si>
  <si>
    <t>Identification; Human remains; Trabeculae comparisons; X-rays; Comparison; Bones</t>
  </si>
  <si>
    <t>Universite Cote d'Azur; Universite Catholique de Lille; EDHEC Business School</t>
  </si>
  <si>
    <t>10.1016/j.forsciint.2014.09.019</t>
  </si>
  <si>
    <t>Presentation attack detection methods for fingerprint recognition systems: a survey</t>
  </si>
  <si>
    <t>Nowadays, fingerprint biometrics is widely used in various applications, varying from forensic investigations and migration control to access control as regards security sensitive environments. Any biometric system is potentially vulnerable against a fake biometric characteristic, and spoofing of fingerprint systems is one of the most widely researched areas. The state-of-the-art sensors can often be spoofed by an accurate imitation of the ridge/valley structure of a fingerprint. An individual may also try to avoid identification by altering his own fingerprint pattern. This study is a survey of presentation attack detection methods for fingerprints, both in terms of liveness detection and alteration detection.</t>
  </si>
  <si>
    <t>Sousedik, C; Busch, C</t>
  </si>
  <si>
    <t>Sousedik, Ctirad; Busch, Christoph</t>
  </si>
  <si>
    <t>Norwegian University of Science &amp; Technology (NTNU)</t>
  </si>
  <si>
    <t>10.1049/iet-bmt.2013.0020</t>
  </si>
  <si>
    <t>Sexual Dimorphism in Finger Ridge Breadth Measurements: A Tool for Sex Estimation from Fingerprints</t>
  </si>
  <si>
    <t>Previous research has demonstrated significant sexual dimorphism in friction ridge skin characteristics. This study uses a novel method for measuring sexual dimorphism in finger ridge breadths to evaluate its utility as a sex estimation method from an unknown fingerprint. Beginning and ending in a valley, the width of ten parallel ridges with no obstructions or minutia was measured in a sample of 250 males and females (N=500). The results demonstrate statistically significant differences in ridge breadth between males and females (p&lt;0.001), with classification accuracy for each digit varying from 83.2% to 89.3%. Classification accuracy for the pooled finger samples was 83.9% for the right hand and 86.2% for the left hand, which is applicable for cases where the digit number cannot be determined. Weight, stature, and to a lesser degree body mass index also significantly correlate with ridge breadth and account for the degree of overlap between males and females.</t>
  </si>
  <si>
    <t>Mundorff, AZ; Bartelink, EJ; Murad, TA</t>
  </si>
  <si>
    <t>Mundorff, Amy Z.; Bartelink, Eric J.; Murad, Turhon A.</t>
  </si>
  <si>
    <t>forensic science; dermatoglyphics; friction ridge breadth; friction ridge impressions; fingerprints; sexual dimorphism; sex estimation</t>
  </si>
  <si>
    <t>University of Tennessee System; University of Tennessee Knoxville; California State University System; California State University Chico</t>
  </si>
  <si>
    <t>10.1111/1556-4029.12449</t>
  </si>
  <si>
    <t>Spectroscopic detection of exogenous materials in latent fingerprints treated with powders and lifted off with adhesive tapes</t>
  </si>
  <si>
    <t>Fingerprint evidence offers great value to criminal investigations since it is an internationally recognized and established means of human identification. With recent advances in modern technology, scientists have started analyzing not only the ridge patterns of fingerprints but also substances which can be found within them. The aim of this work was to determine whether Fourier transform infrared (FTIR) spectromicroscopy could be used to detect contamination in a fingerprint which was dusted with powder (a technique already recognized as an effective and reliable method for developing latent fingerprints) and subsequently lifted off with adhesive tape. Explosive materials (pentaerythritol tetranitrate, C-4, TNT) and noncontrolled substances (sugar, aspirin) were used to prepare contaminated fingerprints on various substrates. Freshly deposited fingermarks with powders which were lifted off with adhesive tapes (provided by Singapore Police Force) were analyzed using a Bruker Hyperion 2000 microscope at the ISMI beamline (Singapore Synchrotron Light Source) with an attenuated total reflection objective. FTIR spectroscopy is a nondestructive technique which requires almost no sample preparation. Further, the fingerprint under analysis remains in pristine condition, allowing subsequent analysis if necessary. All analyzed substances were successfully distinguished using their FTIR spectra in powdered and lifted fingerprints. This method has the potential to significantly impact forensic science by greatly enhancing the information that can be obtained from the study of fingerprints.</t>
  </si>
  <si>
    <t>Banas, A; Banas, K; Breese, MBH; Loke, J; Lim, SK</t>
  </si>
  <si>
    <t>Banas, A.; Banas, K.; Breese, M. B. H.; Loke, J.; Lim, S. K.</t>
  </si>
  <si>
    <t>IR spectroscopy / Raman spectroscopy; Forensics / Toxicology; Chemometrics / Statistics</t>
  </si>
  <si>
    <t>National University of Singapore; National University of Singapore</t>
  </si>
  <si>
    <t>10.1007/s00216-014-7806-8</t>
  </si>
  <si>
    <t>Variability of palmprint ridge density in a North Indian population and its use in inference of sex in forensic examinations</t>
  </si>
  <si>
    <t>Fingerprints and palmprints are unique to an individual, and these biometric characters are used in the identification of individuals. In the recent past, ridge density (ridge count in a defined area) has been explored for its applicability in inference of sex from the fingerprints and palmprints recovered at the crime scene. The present research aims to study the variability of palmprint ridge density in a North Indian population, and its significance in inference of sex in forensic examinations. The sample consisted of 157 healthy young adults (110 females and 47 males) from Shimla city in North India. Bilateral palmprints were taken from all the participants following standard methods. The palmprints were manually analyzed in four defined areas of each palmprint that included the central prominent part of the thenar eminence (P1), the mount distal to the axial triradius on the hypothenar region (P2), the mount proximal to the triradius of the second digit (P3) and the mount proximal to the triradius of the fifth digit (P4). The ridge density was calculated diagonally using a square measuring 5 mm x 5 mm. The sex differences in palmprint ridge densities were statistically analyzed for each of the designated areas using statistical considerations. Receiver operating characteristic (ROC) curve analysis was done to test the overall ability of the palmprint ridge densities obtained from each area in inference of sex. The mean palmprint ridge density was found to be significantly greater in females than in males in all the four defined areas of the palmprint. Ridge densities in P3 and P4 areas of the palmprint showed statistically significant bilateral differences in both males and females. The study observed variations in the ridge density between the four designated areas of the palmprint. Based on the area under the ROC curve (AUC), maximum sexing potential for the palmprint ridge density was observed in the P4 area, followed by P3 area on both right and left sides. ROC analysis of the total palmprint ridge density indicated that the sexing accuracy from the right and left palmprint ridge densities was 70.2% and 71.8% respectively. The study shows variability of palmprint ridge density among sexes and in different regions of the palm on both sides. In view of the considerable overlapping in male and female values and lower levels of accuracy obtained in ROC analysis, the present research concludes that the palmprint ridge density cannot be used as an effective tool in inference of sex. However, in absence of other more reliable means/evidence, it still can be considered as a supportive trait in sex inference. (c) 2014 Elsevier GmbH. All rights reserved.</t>
  </si>
  <si>
    <t>Krishan, K; Kanchan, T; Sharma, R; Pathania, A</t>
  </si>
  <si>
    <t>Krishan, Kewal; Kanchan, Tanuj; Sharma, Ruchika; Pathania, Annu</t>
  </si>
  <si>
    <t>10.1016/j.jchb.2014.08.003</t>
  </si>
  <si>
    <t>A Coarse to Fine Minutiae-Based Latent Palmprint Matching</t>
  </si>
  <si>
    <t>With the availability of live-scan palmprint technology, high resolution palmprint recognition has started to receive significant attention in forensics and law enforcement. In forensic applications, latent palmprints provide critical evidence as it is estimated that about 30 percent of the latents recovered at crime scenes are those of palms. Most of the available high-resolution palmprint matching algorithms essentially follow the minutiae-based fingerprint matching strategy. Considering the large number of minutiae (about 1,000 minutiae in a full palmprint compared to about 100 minutiae in a rolled fingerprint) and large area of foreground region in full palmprints, novel strategies need to be developed for efficient and robust latent palmprint matching. In this paper, a coarse to fine matching strategy based on minutiae clustering and minutiae match propagation is designed specifically for palmprint matching. To deal with the large number of minutiae, a local feature-based minutiae clustering algorithm is designed to cluster minutiae into several groups such that minutiae belonging to the same group have similar local characteristics. The coarse matching is then performed within each cluster to establish initial minutiae correspondences between two palmprints. Starting with each initial correspondence, a minutiae match propagation algorithm searches for mated minutiae in the full palmprint. The proposed palmprint matching algorithm has been evaluated on a latent-to-full palmprint database consisting of 446 latents and 12,489 background full prints. The matching results show a rank-1 identification accuracy of 79.4 percent, which is significantly higher than the 60.8 percent identification accuracy of a state-of-the-art latent palmprint matching algorithm on the same latent database. The average computation time of our algorithm for a single latent-to-full match is about 141 ms for genuine match and 50 ms for impostor match, on a Windows XP desktop system with 2.2-GHz CPU and 1.00-GB RAM. The computation time of our algorithm is an order of magnitude faster than a previously published state-of-the-art-algorithm.</t>
  </si>
  <si>
    <t>Liu, EY; Jain, AK; Tian, J</t>
  </si>
  <si>
    <t>Liu, Eryun; Jain, Anil K.; Tian, Jie</t>
  </si>
  <si>
    <t>Palmprint; latent palmprint matching; minutiae clustering; minutia descriptor; match propagation</t>
  </si>
  <si>
    <t>Michigan State University; Xidian University; Korea University; Chinese Academy of Sciences; Institute of Automation, CAS</t>
  </si>
  <si>
    <t>10.1109/TPAMI.2013.39</t>
  </si>
  <si>
    <t>A comparative study of topological and sex differences in fingerprint ridge density in Argentinian and Spanish population samples</t>
  </si>
  <si>
    <t>Although several studies have recently assessed sex differences in fingerprint ridge density and its variability in human populations from different origins, such a study has not been carried out yet in the Amerindian population. The goal of this study was to determine the topological and sexual differences in fingerprint ridge density (RD) in native subjects from two samples of northwestern Argentina (Jujuy province) living at different altitudes. The results were compared with those obtained from a Spanish population sample. The study was based on data from all 10 fingerprints of 393 adult Argentinian men and women, 193 from the Puna-Quebrada region (more than 2500 m above sea level) and 200 from Ramal (500 m above sea level). Ridge density was assessed for three different areas (radial, ulnar and proximal) for all 10 fingers of each subject. In both samples, significant differences between areas were obtained, so radial RD &gt; ulnar RD &gt; proximal RD. No significant differences were found between samples in males, while females from both samples significantly differed in the radial and proximal areas. Females have higher RD, so narrower ridges, than men, in all areas and all fingers. Application of Bayes' theorem allowed us to obtain a ridge density threshold for discrimination of sexes in Argentinian samples and the threshold for discrimination of populations between Argentinian and Spanish samples. These results can be useful for forensic use. (C) 2013 Elsevier Ltd and Faculty of Forensic and Legal Medicine. All rights reserved.</t>
  </si>
  <si>
    <t>Gutiérrez-Redomero, E; Sánchez-Andrés, A; Rivaldería, N; Alonso-Rodríguez, C; Dipierri, JE; Martín, LM</t>
  </si>
  <si>
    <t>Gutierrez-Redomero, Esperanza; Sanchez-Andres, Angeles; Rivalderia, Noemi; Alonso-Rodriguez, Concepcion; Dipierri, Jose E.; Martin, Luis M.</t>
  </si>
  <si>
    <t>Fingerprints; Ridge density; Identification; Sex difference; Argentina population; Spanish population</t>
  </si>
  <si>
    <t>10.1016/j.jflm.2012.12.002</t>
  </si>
  <si>
    <t>A Comparison of Enhancement Techniques for Footwear Impressions on Dark and Patterned Fabrics</t>
  </si>
  <si>
    <t>The use of chemical enhancement techniques on porous substrates, such as fabrics, poses several challenges predominantly due to the occurrence of background staining and diffusion as well as visualization difficulties. A range of readily available chemical and lighting techniques were utilized to enhance footwear impressions made in blood, soil, and urine on dark and patterned fabrics. Footwear impressions were all prepared at a set force using a specifically built footwear rig. In most cases, results demonstrated that fluorescent chemical techniques were required for visualization as nonfluorescent techniques provided little or no contrast with the background. Occasionally, this contrast was improved by oblique lighting. Successful results were obtained for the enhancement of footwear impressions in blood; however, the enhancement of footwear impressions in urine and soil on dark and patterned fabrics was much more limited. The results demonstrate that visualization and fluorescent enhancement on porous substrates such as fabrics is possible.</t>
  </si>
  <si>
    <t>Farrugia, KJ; Bandey, H; Dawson, L; Daéid, NN</t>
  </si>
  <si>
    <t>Farrugia, Kevin J.; Bandey, Helen; Dawson, Lorna; Daeid, Niamh Nic</t>
  </si>
  <si>
    <t>forensic science; footwear impression; shoeprint; enhancement; fabric; blood; urine; soil</t>
  </si>
  <si>
    <t>University of Strathclyde; University of Abertay Dundee; James Hutton Institute</t>
  </si>
  <si>
    <t>10.1111/1556-4029.12209</t>
  </si>
  <si>
    <t>A High Resolution 3D Tire and Footprint Impression Acquisition for Forensics Applications</t>
  </si>
  <si>
    <t>This paper presents a method with which 3D images of tire track and footprint impressions at crime scenes can be captured with high fidelity, while capturing high resolution 2D color texture images simultaneously. The resulting device is portable, easy to use, is non-destructive of the evidence, and saves time at crime scenes. The same technique can also be used in the laboratory to create 3D depth images of suspect tires or shoe soles. Computer-based pattern matching technology can be used to assist in matching and comparison tasks. The device produces better quality data at a close range obtained in a larger field (or span in the case of tire impressions) compared to existing devices. It avoids problems related to occlusions by using two lasers and can digitize long spans of impressions in one scan. The method includes a calibration method which is integrated into the scanning process on site, thus avoiding problems with pre-calibrated configurations becoming stale during transportation and setup.</t>
  </si>
  <si>
    <t>Gamage, RE; Joshi, A; Zheng, JY; Tuceryan, M</t>
  </si>
  <si>
    <t>Gamage, Ruwan Egoda; Joshi, Abhishek; Zheng, Jiang Yu; Tuceryan, Mihran</t>
  </si>
  <si>
    <t>2013 IEEE WORKSHOP ON APPLICATIONS OF COMPUTER VISION (WACV)</t>
  </si>
  <si>
    <t>Indiana University System; Indiana University Indianapolis</t>
  </si>
  <si>
    <t>A preliminary investigation into the acquisition of fingerprints on food</t>
  </si>
  <si>
    <t>The potential for enhancement and recovery of latent fingerprints on a variety of foodstuffs has been investigated. In general, black magnetic powder and black powder suspensions appear to be the most successful enhancement techniques with a high number of ridge detail-developed prints over a selected time scale.. Banana, apple and tomato surfaces showed enhancement of latent prints but potato and egg surfaces proved to be less successful. (C) 2012 Forensic Science Society. Published by Elsevier Ireland Ltd. All rights reserved.</t>
  </si>
  <si>
    <t>Ferguson, S; Nicholson, L; Farrugia, K; Bremner, D; Gentles, D</t>
  </si>
  <si>
    <t>Ferguson, Sarah; Nicholson, Lynsey; Farrugia, Kevin; Bremner, David; Gentles, Dennis</t>
  </si>
  <si>
    <t>Fingerprint; Food; Ageing; Superglue; Powder suspension</t>
  </si>
  <si>
    <t>10.1016/j.scijus.2012.08.001</t>
  </si>
  <si>
    <t>A Simple Computer-assisted Quantification of Contrast in a Fingerprint</t>
  </si>
  <si>
    <t>A simple method for quantification of contrast in a fingerprint is proposed. Contrast is defined as the average difference in intensity of pixels between valleys and ridges in a fingerprint. It is quantified from a scanner-acquired image of the fingerprint using a histogram function of Adobe Photoshop. The method was validated with black inked prints and marks developed with aluminum powder. Moreover, we tested resistance of the method to rater-dependent errors and dependence of the measurements on the resolution of an image and the model of the scanner. For both groups of fingerprints, the method gave coherent and easily interpretable quantitative values for contrast. There were no significant differences between measurements performed by different raters and by the same rater in a test-retest procedure. However, the method was found to be instrument dependent, as measurements were significantly affected by image resolution and the model of the scanner.</t>
  </si>
  <si>
    <t>Matuszewski, S; Szafalowicz, M</t>
  </si>
  <si>
    <t>Matuszewski, Szymon; Szafalowicz, Michal</t>
  </si>
  <si>
    <t>forensic science; criminalistics; fingerprints; fingerprint quality; fingerprint development; fingerprint image</t>
  </si>
  <si>
    <t>Adam Mickiewicz University</t>
  </si>
  <si>
    <t>10.1111/1556-4029.12224</t>
  </si>
  <si>
    <t>A study of sex differences in fingerprint ridge density in a North Indian young adult population</t>
  </si>
  <si>
    <t>Fingerprints have considerable value in morphological, biological, anthropological and forensic studies. Fingerprints collected from the crime scene and from the items of evidence of crime have been successfully used to identify suspects, victims or any other person who had touched the surface in question. The thickness of epidermal ridges varies between individuals; females are supposed to have finer ridges than males and therefore a greater ridge density. The present research is an attempt to distinguish sex from fingerprint ridge density in the radial, ulnar and lower areas of a fingerprint in a North Indian population. A total of 194 individuals (97 males and 97 females) aged between 18 and 25 years were included in the study and fingerprints were collected from each finger of the participants. Thus, a total of 1940 fingerprints were obtained and epidermal ridges were counted in the radial, ulnar, and lower areas of each fingerprint. The radial and ulnar areas are the 5 mm x 5 mm areas on the radial and ulnar side of the central core respectively while the lower area is designated as 5 mm x 5 mm area adjoining the flexion crease of the terminal phalanx on a fingerprint. The fingerprint ridge density in radial, ulnar and lower areas and between sexes was compared statistically using t-test. The results indicate that the females tend to have a significantly higher ridge density than males in the three areas analyzed in the study. The fingerprint ridge density in the ulnar and radial areas of the fingerprints is significantly higher than the lower area. The present study suggests that the fingerprint ridge density can be a relevant and useful morphological parameter in distinguishing sex of a latent fingerprint of unknown origin from the scene of crime. The findings can also be useful in identification of mutilated remains when a dismembered hand is brought for medico-legal examination. (C) 2012 Elsevier Ltd and Faculty of Forensic and Legal Medicine. All rights reserved.</t>
  </si>
  <si>
    <t>Krishan, K; Kanchan, T; Ngangom, C</t>
  </si>
  <si>
    <t>Krishan, Kewal; Kanchan, Tanuj; Ngangom, Chitrabala</t>
  </si>
  <si>
    <t>Forensic science; Forensic identification; Dactylography; Dermatoglyphics; North Indian population</t>
  </si>
  <si>
    <t>10.1016/j.jflm.2012.09.008</t>
  </si>
  <si>
    <t>Beyond the ridge pattern: multi-informative analysis of latent fingermarks by MALDI mass spectrometry</t>
  </si>
  <si>
    <t>After over a century, fingerprints are still one of the most powerful means of biometric identification. The conventional forensic workflow for suspect identification consists of (i) recovering latent marks from crime scenes using the appropriate enhancement technique and (ii) obtaining an image of the mark to compare either against known suspect prints and/or to search in a Fingerprint Database. The suspect is identified through matching the ridge pattern and local characteristics of the ridge pattern (minutiae). However successful, there are a number of scenarios in which this process may fail; they include the recovery of partial, distorted or smudged marks, poor quality of the image resulting from inadequacy of the enhancement technique applied, extensive scarring/abrasion of the fingertips or absence of suspect's fingerprint records in the database. In all of these instances it would be very desirable to have a technology able to provide additional information from a fingermark exploiting its endogenous and exogenous chemical content. This opportunity could potentially provide new investigative leads, especially when the fingermark comparison and match process fails. We have demonstrated that Matrix Assisted Laser Desorption Ionisation Mass Spectrometry and Mass Spectrometry Imaging (MALDI MSI) can provide multiple images of the same fingermark in one analysis simultaneous with additional intelligence. Here, a review on the pioneering use and development of MALDI MSI for the analysis of latent fingermarks is presented along with the latest achievements on the forensic intelligence retrievable.</t>
  </si>
  <si>
    <t>Francese, S; Bradshaw, R; Ferguson, LS; Wolstenholme, R; Clench, MR; Bleay, S</t>
  </si>
  <si>
    <t>Francese, S.; Bradshaw, R.; Ferguson, L. S.; Wolstenholme, R.; Clench, M. R.; Bleay, S.</t>
  </si>
  <si>
    <t>10.1039/c3an36896c</t>
  </si>
  <si>
    <t>Can the RUVIS Reflected UV Imaging System Visualize Fingerprint Corrosion on Brass Cartridge Casings Postfiring?</t>
  </si>
  <si>
    <t>Comparisons are made between the visualization of fingerprint corrosion ridge detail on fired brass cartridge casings, where fingerprint sweat was deposited prefiring, using both ultraviolet (UV) and visible (natural daylight) light sources. A reflected ultraviolet imaging system (RUVIS), normally used for visualizing latent fingerprint sweat deposits, is compared with optical interference and digital color mapping of visible light, the latter using apparatus constructed to easily enable selection of the optimum viewing angle. Results show that reflected UV, with a monochromatic UV source of 254nm, was unable to visualize fingerprint ridge detail on any of 12 casings analyzed, whereas optical interference and digital color mapping using natural daylight yielded ridge detail on three casings. Reasons for the lack of success with RUVIS are discussed in terms of the variation in thickness of the thin film of metal oxide corrosion and absorption wavelengths for the corrosion products of brass.</t>
  </si>
  <si>
    <t>Leintz, R; Bond, JW</t>
  </si>
  <si>
    <t>Leintz, Rachel; Bond, John W.</t>
  </si>
  <si>
    <t>forensic science; latent fingerprint; print visualization; metal surface; reflected ultraviolet imaging system; corrosion</t>
  </si>
  <si>
    <t>10.1111/1556-4029.12101</t>
  </si>
  <si>
    <t>Capturing the vital vascular fingerprint with optical coherence tomography</t>
  </si>
  <si>
    <t>Using fingerprints as a method to identify an individual has been accepted in forensics since the nineteenth century, and the fingerprint has become one of the most widely used biometric characteristics. Most of the modern fingerprint recognition systems are based on the print pattern of the finger surface and are not robust against spoof attaching. We demonstrate a novel vital vascular fingerprint system using Doppler optical coherence tomography that provides highly sensitive and reliable personal identification. Because the system is based on blood flow, which only exists in a living person, the technique is robust against spoof attaching. (C) 2013 Optical Society of America</t>
  </si>
  <si>
    <t>Liu, GJ; Chen, ZP</t>
  </si>
  <si>
    <t>Liu, Gangjun; Chen, Zhongping</t>
  </si>
  <si>
    <t>APPLIED OPTICS</t>
  </si>
  <si>
    <t>University of California System; University of California Irvine; University of California System; University of California Irvine</t>
  </si>
  <si>
    <t>10.1364/AO.52.005473</t>
  </si>
  <si>
    <t>Crime Suspect Identification System Based on Footprints</t>
  </si>
  <si>
    <t>Criminals find it almost impossible to avoid leaving shoeprints behind at a crime scene as they must enter and exit from the scene. Foot- and/or shoe-prints, either trace or impression, are often left at a crime scene irrespective of the kind of flooring the scene is made of. These are as useful as fingerprint and DNA left at crime scene. In recent times, footprints have become good forensic evidence used in crime scene investigations, as features from the sole or from shoeprints can be used to determine certain information about the individual that owns the shoe. Also features from the barefoot gives a unique identity of an individual. Organizations with safe rooms that are meant to have limited or restricted access can control access to these rooms and can identify unauthorized access into the rooms via the shoeprints from the inside attackers. This research proposes an unobtrusive means of acquiring and recording shoeprints of anyone who enters the safe room.</t>
  </si>
  <si>
    <t>Adetunmbi, AO; Osisanwo, FY</t>
  </si>
  <si>
    <t>Adetunmbi, A. O.; Osisanwo, F. Y.</t>
  </si>
  <si>
    <t>2013 IEEE INTERNATIONAL CONFERENCE ON EMERGING &amp; SUSTAINABLE TECHNOLOGIES FOR POWER &amp; ICT IN A DEVELOPING SOCIETY (NIGERCON 2013)</t>
  </si>
  <si>
    <t>Forensic; Identification; unobtrusive; safe rooms; footprint</t>
  </si>
  <si>
    <t>Energy &amp; Fuels; Engineering</t>
  </si>
  <si>
    <t>Determination of latent fingerprint degradation patterns-a real fieldwork study</t>
  </si>
  <si>
    <t>For over a century, law enforcement agencies, forensic laboratories, and penal courts worldwide have used fingerprint impressions as reliable and conclusive evidence to identify perpetrators of criminal activity. Although fingerprint identification has been repeatedly proven as one of the most robust and definite forensic techniques, a measure of the rate at which latent fingerprints degrade over time has not been established effectively. Ideally, criminal investigators should be able not only to place any given individual at a crime scene but also be able to date the moment any latent fingerprints were deposited at the location. The present report aims to determine particular visual patterns of degradation of latent fingerprints exposed to certain monitored laboratory conditions simulating those in the field. Factors considered include temperature, relative humidity, air currents, composition of fingerprint depositions (sebaceous and eccrine), various exposures to daylight (direct, penumbra, and darkness), and type of physical substrate (glass and plastic) over a period of 6 months. The study employs a titanium dioxide-based powder as developer. Our results indicate that, contrary to common belief, certain latent fingerprints exposed to direct sunlight indoors degrade similarly to those in the dark where environmental conditions are more constant. While all sebaceous latent fingerprints on glass are still useful for identification after 6 months, diverse results are obtained with impressions on plastic; these demonstrate a much higher and faster degree of decay, making identification difficult or impossible, especially for eccrine depositions.</t>
  </si>
  <si>
    <t>De Alcaraz-Fossoul, J; Patris, CM; Muntaner, AB; Feixat, CB; Badia, MG</t>
  </si>
  <si>
    <t>De Alcaraz-Fossoul, Josep; Mestres Patris, Cristina; Balaciart Muntaner, Antoni; Barrot Feixat, Carme; Gene Badia, Manel</t>
  </si>
  <si>
    <t>Fingerprint; Degradation; Pattern; Powder developer</t>
  </si>
  <si>
    <t>10.1007/s00414-012-0797-0</t>
  </si>
  <si>
    <t>Determining the order of deposition of natural latent fingerprints and laser printed ink using chemical mapping with secondary ion mass spectrometry</t>
  </si>
  <si>
    <t>Time-of-flight secondary ion mass spectrometry (ToF-SIMS) chemical mapping was used to investigate the order of deposition of natural latent fingerprints and laser printed ink on paper. This feasibility study shows that sodium, potassium and C3H5 positive ions were particularly abundant endogenous components of the natural fingerprints and also present in the paper examined, but were mostly absent in the laser printed ink. Mapping of these ions enables the observation of friction ridges from latent prints on the ink surface, only when a fingerprint was deposited above the layer of ink. As a demonstration of proof of concept, blind testing of 21 samples from three donors resulted in a 100% success rate. The sensitivity of this technique was investigated within this trial through the examination of up to fifth depletion fingerprints and ageing of up to 28 days. Migration of fingerprint and paper components to the ink surface, although observed with increased ageing time, was not found to compromise determination of the deposition sequence. (C) 2012 Published by Elsevier Ireland Ltd. on behalf of Forensic Science Society.</t>
  </si>
  <si>
    <t>Montalto, NA; Ojeda, JJ; Jones, BJ</t>
  </si>
  <si>
    <t>Montalto, Nicola Attard; Ojeda, Jesus J.; Jones, Benjamin J.</t>
  </si>
  <si>
    <t>Time-of-flight secondary ion mass spectrometry (ToF-SIMS); Fingerprints; Laser printing; Paper; Questioned documents; Forensic science</t>
  </si>
  <si>
    <t>Brunel University</t>
  </si>
  <si>
    <t>10.1016/j.scijus.2012.05.007</t>
  </si>
  <si>
    <t>Efficiency of the dry-wet method for the MALDI-MSI analysis of latent fingermarks</t>
  </si>
  <si>
    <t>Matrix-assisted laser desorption/ionisation mass spectrometry imaging (MALDI-MSI) has proven to be a powerful analytical tool to investigate problems in several fields of life science. A novel application is in the field of forensics, particularly in the analysis of latent fingermarks. This technology enables images of the fingermark ridge detail and additional intelligence to be simultaneously obtained. Although several methods are available to deposit the MALDI matrix, to make the technology forensically operational, another deposition approach was devised and reported, namely the dry-wet' method. In the present study, the efficiency of the dry-wet method was evaluated and compared with the conventional spray coat methodology. Results indicate that the dry-wet method is superior for all the donors' typologies in terms of ion signal intensity and clarity of the ridge details. To underpin the reasons of this efficiency, scanning electron microscopy analyses were carried out in parallel to MALDI-MSI experiments using matrices of different particle size. Results have confirmed that the particle size plays an important role in the efficiency of the method as higher quality images and higher intensity spectra are produced as the matrix particle size decreases. Copyright (c) 2013 John Wiley &amp; Sons, Ltd.</t>
  </si>
  <si>
    <t>Ferguson, LS; Creasey, S; Wolstenholme, R; Clench, MR; Francese, S</t>
  </si>
  <si>
    <t>Ferguson, Leesa S.; Creasey, Stuart; Wolstenholme, Rosalind; Clench, Malcolm R.; Francese, Simona</t>
  </si>
  <si>
    <t>dry-wet; fingermarks; matrix; MALDI-MSI; spray-coat</t>
  </si>
  <si>
    <t>10.1002/jms.3216</t>
  </si>
  <si>
    <t>Electrospun fluorescein-embedded nanofibers towards fingerprint recognition and luminescent patterns</t>
  </si>
  <si>
    <t>We report the fabrication of composite nanofiber mats of poly(lactic acid)/poly(glycidyl methacrylate)/fluorescein [(PLA)/(PGMA)/fluorescein] hybrids via an electrospinning route. Initially, PGMA with low molecular weight was synthesized by free radical polymerization. Then the fluorescent electrospun nanofiber mats were fabricated from the blending of fluorescein and PLA/PGMA in methylene chloride/N,N'-dimethylformamide solution. The influences of the reagent proportions and electrospinning parameters on the morphology of the nanofibers were thoroughly investigated. The as-prepared electrospun fibrous mats showed favorable fluorescence, which meant that the mats could be used in fingerprint recognition and silk-screen printing, as well as amine analysis. This facile method may find potential applications in forensic investigation, reactive microchips and medical diagnostics.</t>
  </si>
  <si>
    <t>Wei, J; Yang, SY; Wang, LF; Wang, CF; Chen, L; Chen, S</t>
  </si>
  <si>
    <t>Wei, Juan; Yang, Shengyang; Wang, Lifang; Wang, Cai-Feng; Chen, Li; Chen, Su</t>
  </si>
  <si>
    <t>10.1039/c3ra42328j</t>
  </si>
  <si>
    <t>Evaluation of the solvent black 3 fingermark enhancement reagent: Part 2-Investigation of the optimum formulation and application parameters</t>
  </si>
  <si>
    <t>A comparison is reported of the relative effectiveness to two formulations of the solvent black 3 (Sudan Black) reagent used to enhance grease contaminated fingermarks. These experiments compared the currently recommended ethanol-based formulation with a lower flammability system based on 1-methoxy-2-propanol (PGME) using natural, deliberately sebaceous and grease contaminated marks across a range of surfaces. It is shown that overall the PGME-based formulation was significantly better at producing good ridge detail on most surfaces for both natural and deliberately sebaceous prints, and for contaminated prints the ridge detail obtained with the PGME-based formulation was as good or better than that obtained with the ethanol formulation. Several smaller experiments were also carried out in order to provide additional information on the solvent black 3 process. These showed that solutions of age up to 2 years can still develop good ridge detail, but the colour of the stained mark may vary. It was also demonstrated that the currently recommended 2 minute treatment time often resulted in very heavy background staining and in practice significantly reduced treatment times can be recommended according to the nature of the surface present. (C) 2012 Forensic Science Society. Published by Elsevier Ireland Ltd. All rights reserved.</t>
  </si>
  <si>
    <t>Cadd, SJ; Bleay, SM; Sears, VG</t>
  </si>
  <si>
    <t>Cadd, S. J.; Bleay, S. M.; Sears, V. G.</t>
  </si>
  <si>
    <t>Solvent black 3; Fingermark; Sebaceous sweat; Grease contamination; Staining</t>
  </si>
  <si>
    <t>10.1016/j.scijus.2012.11.007</t>
  </si>
  <si>
    <t>Expertise in Fingerprint Identification</t>
  </si>
  <si>
    <t>Although fingerprint experts have presented evidence in criminal courts for more than a century, there have been few scientific investigations of the human capacity to discriminate these patterns. A recent latent print matching experiment shows that qualified, court-practicing fingerprint experts are exceedingly accurate (and more conservative) compared with novices, but they do make errors. Here, a rationale for the design of this experiment is provided. We argue that fidelity, generalizability, and control must be balanced to answer important research questions; that the proficiency and competence of fingerprint examiners are best determined when experiments include highly similar print pairs, in a signal detection paradigm, where the ground truth is known; and that inferring from this experiment the statement The error rate of fingerprint identification is 0.68% would be unjustified. In closing, the ramifications of these findings for the future psychological study of forensic expertise and the implications for expert testimony and public policy are considered.</t>
  </si>
  <si>
    <t>Thompson, MB; Tangen, JM; McCarthy, DJ</t>
  </si>
  <si>
    <t>Thompson, Matthew B.; Tangen, Jason M.; McCarthy, Duncan J.</t>
  </si>
  <si>
    <t>forensic science; fingerprints; decision making; expertise; testimony; judgment; law; policy</t>
  </si>
  <si>
    <t>University of Queensland; Queensland Police Service</t>
  </si>
  <si>
    <t>10.1111/1556-4029.12203</t>
  </si>
  <si>
    <t>Feasibility of correlation mapping optical coherence tomography (cmOCT) for anti-spoof sub-surface fingerprinting</t>
  </si>
  <si>
    <t>We propose the use of correlation mapping optical coherence tomography (cmOCT) to deliver additional biometrics associated with the finger that could complement existing fingerprint technology for law enforcement applications. The current study extends the existing fingerprint paradigm by measuring additional biometrics associated with sub-surface finger tissue such as sub-surface fingerprints, sweat glands, and the pattern of the capillary bed to yield a user-friendly cost effective and anti-spoof multi-mode biometric solution associated with the finger. To our knowledge no other method has been able to capture sub-surface fingerprint, papillary pattern and horizontal vessel pattern in a single scan or to show the correspondence between these patterns in live adult human fingertip. Unlike many current technologies this approach incorporates liveness' testing by default. The ultimate output is a biometric module which is difficult to defeat and complements fingerprint scanners that currently are used in border control and law enforcement applications. ((c) 2013 WILEY-VCH Verlag GmbH &amp; Co. KGaA, Weinheim)</t>
  </si>
  <si>
    <t>Zam, A; Dsouza, R; Subhash, HM; O'Connell, ML; Enfield, J; Larin, K; Leahy, MJ</t>
  </si>
  <si>
    <t>Zam, Azhar; Dsouza, Roshan; Subhash, Hrebesh M.; O'Connell, Marie-Louise; Enfield, Joey; Larin, Kirill; Leahy, Martin J.</t>
  </si>
  <si>
    <t>JOURNAL OF BIOPHOTONICS</t>
  </si>
  <si>
    <t>optical coherence tomography; biometrics; fingerprint; AFIS; liveness; forensic imaging; 3D imaging</t>
  </si>
  <si>
    <t>Ollscoil na Gaillimhe-University of Galway; Ollscoil na Gaillimhe-University of Galway; Royal College of Surgeons - Ireland; University of Houston System; University of Houston</t>
  </si>
  <si>
    <t>10.1002/jbio.201200231</t>
  </si>
  <si>
    <t>Biochemistry &amp; Molecular Biology; Biophysics; Optics</t>
  </si>
  <si>
    <t>Geometric morphometric footprint analysis of young women</t>
  </si>
  <si>
    <t>Background: Most published attempts to quantify footprint shape are based on a small number of measurements. We applied geometric morphometric methods to study shape variation of the complete footprint outline in a sample of 83 adult women. Methods: The outline of the footprint, including the toes, was represented by a comprehensive set of 85 landmarks and semilandmarks. Shape coordinates were computed by Generalized Procrustes Analysis. Results: The first four principal components represented the major axes of variation in foot morphology: low-arched versus high-arched feet, long and narrow versus short and wide feet, the relative length of the hallux, and the relative length of the forefoot. These shape features varied across the measured individuals without any distinct clusters or discrete types of footprint shape. A high body mass index (BMI) was associated with wide and flat feet, and a high frequency of wearing high-heeled shoes was associated with a larger forefoot area of the footprint and a relatively long hallux. Larger feet had an increased length-to-width ratio of the footprint, a lower-arched foot, and longer toes relative to the remaining foot. Footprint shape differed on average between left and right feet, and the variability of footprint asymmetry increased with BMI. Conclusions: Foot shape is affected by lifestyle factors even in a sample of young women (median age 23 years). Geometric morphometrics proved to be a powerful tool for the detailed analysis of footprint shape that is applicable in various scientific disciplines, including forensics, orthopedics, and footwear design.</t>
  </si>
  <si>
    <t>Domjanic, J; Fieder, M; Seidler, H; Mitteroecker, P</t>
  </si>
  <si>
    <t>Domjanic, Jacqueline; Fieder, Martin; Seidler, Horst; Mitteroecker, Philipp</t>
  </si>
  <si>
    <t>JOURNAL OF FOOT AND ANKLE RESEARCH</t>
  </si>
  <si>
    <t>Foot asymmetry; Body mass index; Footprint shape; High heels; Semilandmarks; Shoe design</t>
  </si>
  <si>
    <t>University of Zagreb; University of Vienna; University of Vienna</t>
  </si>
  <si>
    <t>10.1186/1757-1146-6-27</t>
  </si>
  <si>
    <t>Orthopedics</t>
  </si>
  <si>
    <t>Hierarchical Minutiae Matching for Fingerprint and Palmprint Identification</t>
  </si>
  <si>
    <t>Fingerprints and palmprints are the most common authentic biometrics for personal identification, especially for forensic security. Previous research have been proposed to speed up the searching process in fingerprint and palmprint identification systems, such as those based on classification or indexing, in which the deterioration of identification accuracy is hard to avert. In this paper, a novel hierarchical minutiae matching algorithm for fingerprint and palmprint identification systems is proposed. This method decomposes the matching step into several stages and rejects many false fingerprints or palmprints on different stages, thus it can save much time while preserving a high identification rate. Experimental results show that the proposed algorithm can save almost 50% searching time compared with traditional methods and illustrate its effectiveness.</t>
  </si>
  <si>
    <t>Chen, FL; Huang, XL; Zhou, J</t>
  </si>
  <si>
    <t>Chen, Fanglin; Huang, Xiaolin; Zhou, Jie</t>
  </si>
  <si>
    <t>IEEE TRANSACTIONS ON IMAGE PROCESSING</t>
  </si>
  <si>
    <t>AFIS; fingerprint verification; minutiae; hierarchical structure</t>
  </si>
  <si>
    <t>National University of Defense Technology - China; Tsinghua University</t>
  </si>
  <si>
    <t>10.1109/TIP.2013.2280187</t>
  </si>
  <si>
    <t>Is there a sex difference in palm print ridge density?</t>
  </si>
  <si>
    <t>Background Analysis of fingerprints and palm prints at the crime scene is vital to identify the suspect and establish a crime. Dermatoglyphics can even be valuable in identification of a dismembered hand during medicolegal investigations to establish the identity of an individual in cases of mass disasters/mass homicides. Methods The present research studies the variation in ridge density in different areas of the palm prints among men and women. The four prominent areas were analysed on the palm prints that included central prominent part of the thenar eminence (P1), hypothenar region; inner to the proximal axial triradius (P2), medial mount; proximal to the triradius of the second digit (P3) and lateral mount; proximal to the triradius of the fifth digit (P4). Results The mean palm print ridge density was significantly higher among women than men in all the designated areas in both hands except for the P3 area in the right hand. Statistically significant differences were observed in the palm print ridge density between the different palm areas in men and women in right and left hands. No significant right-left differences were observed in the palm print ridge density in any of the four areas of palm prints among men. In women, right-left differences were observed only in the P3 and P4 areas of palm prints. Conclusions This preliminary study indicates that though the palm print ridge density is a sexually dimorphic variable, its utility for estimation of sex in forensic identification may be limited owing to significant overlapping of values.</t>
  </si>
  <si>
    <t>Kanchan, T; Krishan, K; Aparna, KR; Shyamsundar, S</t>
  </si>
  <si>
    <t>Kanchan, Tanuj; Krishan, Kewal; Aparna, K. R.; Shyamsundar, S.</t>
  </si>
  <si>
    <t>Manipal Academy of Higher Education (MAHE); Kasturba Medical College, Mangalore; Panjab University; Manipal Academy of Higher Education (MAHE); Kasturba Medical College, Mangalore</t>
  </si>
  <si>
    <t>10.1258/msl.2012.011092</t>
  </si>
  <si>
    <t>Latent Fingerprint Matching Using Descriptor-Based Hough Transform</t>
  </si>
  <si>
    <t>Identifying suspects based on impressions of fingers lifted from crime scenes (latent prints) is a routine procedure that is extremely important to forensics and law enforcement agencies. Latents are partial fingerprints that are usually smudgy, with small area and containing large distortion. Due to these characteristics, latents have a significantly smaller number of minutiae points compared to full (rolled or plain) fingerprints. The small number of minutiae and the noise characteristic of latents make it extremely difficult to automatically match latents to their mated full prints that are stored in law enforcement databases. Although a number of algorithms for matching full-to-full fingerprints have been published in the literature, they do not perform well on the latent-to-full matching problem. Further, they often rely on features that are not easy to extract from poor quality latents. In this paper, we propose a new fingerprint matching algorithm which is especially designed for matching latents. The proposed algorithm uses a robust alignment algorithm (descriptor-based Hough transform) to align fingerprints and measures similarity between fingerprints by considering both minutiae and orientation field information. To be consistent with the common practice in latent matching (i.e., only minutiae are marked by latent examiners), the orientation field is reconstructed from minutiae. Since the proposed algorithm relies only on manually marked minutiae, it can be easily used in law enforcement applications. Experimental results on two different latent databases (NIST SD27 and WVU latent databases) show that the proposed algorithm outperforms two well optimized commercial fingerprint matchers. Further, a fusion of the proposed algorithm and commercial fingerprint matchers leads to improved matching accuracy.</t>
  </si>
  <si>
    <t>Paulino, AA; Feng, JJ; Jain, AK</t>
  </si>
  <si>
    <t>Paulino, Alessandra A.; Feng, Jianjiang; Jain, Anil K.</t>
  </si>
  <si>
    <t>Fingerprints; Hough transform; latents; local descriptors; matching; Minutia cylinder code</t>
  </si>
  <si>
    <t>Michigan State University; Tsinghua University; Korea University</t>
  </si>
  <si>
    <t>10.1109/TIFS.2012.2223678</t>
  </si>
  <si>
    <t>Lumicyano™: A new fluorescent cyanoacrylate for a one-step luminescent latent fingermark development</t>
  </si>
  <si>
    <t>Latent fingermarks developed by cyanoacrylate fuming often lack contrast; therefore further enhancement is required, such as dye staining. This second step is part of the conventional detection sequences performed by forensics practitioners. Dye-staining or powder dusting aims at improving contrast and at increasing the legibility of details, yet their use may at times be limited. Indeed powder dusting may not be effective due to unexpected adherence to the background, and poor affinity to the cyanoacrylate. In the same way staining processes can dye a whole semi-porous surface or may wash the marks. To avoid that second step, a new luminescent cyanoacrylate (Lumicyano (TM)) which allows one-step development without changing the fuming chamber settings (80% humidity rate, 120 degrees C fuming temperature) was developed and assessed. This study aimed at comparing Lumicyano (TM) to a conventional two-step process. A detailed sensitivity study was conducted on glass slides, as well as the processing of various non-porous and semi-porous substrates, usually considered as problematic for a dye staining step. The results indicate that Lumicyano (TM) detects fingermarks with equal or better sensitivity and ridge details than currently used cyanoacrylate. Secondly in luminescent mode, good ridges clarity and excellent contrast are observed, even if Lumicyano (TM) is sometimes less bright than the two-step process. Furthermore, conventional enhancement can still be carried out if needed. As a conclusion, Lumicyano (TM) makes it possible to avoid an enhancement step which can be detrimental to further examinations, particularly on rough or semi-porous surfaces. (C) 2013 Published by Elsevier Ireland Ltd.</t>
  </si>
  <si>
    <t>Prete, C; Galmiche, L; Quenum-Possy-Berry, FG; Allain, C; Thiburce, N; Colard, T</t>
  </si>
  <si>
    <t>Prete, Cosimo; Galmiche, Laurent; Quenum-Possy-Berry, Fifonsi-Gwladys; Allain, Clemence; Thiburce, Nicolas; Colard, Thomas</t>
  </si>
  <si>
    <t>Fluorescent cyanoacrylate; Latent fingermark; Non-porous surfaces; Semi-porous substrates; Dye staining; Lumicyano</t>
  </si>
  <si>
    <t>Centre National de la Recherche Scientifique (CNRS); Universite Paris Saclay; University of Lausanne; Universite de Lille</t>
  </si>
  <si>
    <t>10.1016/j.forsciint.2013.07.008</t>
  </si>
  <si>
    <t>Modern statistical models for forensic fingerprint examinations: A critical review</t>
  </si>
  <si>
    <t>Over the last decade, the development of statistical models in support of forensic fingerprint identification has been the subject of increasing research attention, spurned on recently by commentators who claim that the scientific basis for fingerprint identification has not been adequately demonstrated. Such models are increasingly seen as useful tools in support of the fingerprint identification process within or in addition to the ACE-V framework. This paper provides a critical review of recent statistical models from both a practical and theoretical perspective. This includes analysis of models of two different methodologies: Probability of Random Correspondence (PRC) models that focus on calculating probabilities of the occurrence of fingerprint configurations for a given population, and Likelihood Ratio (LR) models which use analysis of corresponding features of fingerprints to derive a likelihood value representing the evidential weighting for a potential source. (C)2013 Elsevier Ireland Ltd. All rights reserved.</t>
  </si>
  <si>
    <t>Abraham, J; Champod, C; Lennard, C; Roux, C</t>
  </si>
  <si>
    <t>Abraham, Joshua; Champod, Christophe; Lennard, Chris; Roux, Claude</t>
  </si>
  <si>
    <t>Statistical models; Fingerprint modelling; Fingerprint evidence; Likelihood Ratios; Review paper</t>
  </si>
  <si>
    <t>University of Technology Sydney; University of Lausanne; University of Canberra</t>
  </si>
  <si>
    <t>10.1016/j.forsciint.2013.07.005</t>
  </si>
  <si>
    <t>Morphometry of latent palmprints as a function of time</t>
  </si>
  <si>
    <t>In many crimes, the elapsed time between production and collecting fingermark traces is crucial. and a method able to detect the aging of latent prints would represent an improvement in forensic procedures. Considering that as the latent print gets older, substantial changes in the relative proportion of individual components secreted by skin glands could affect the morphology of ridges, morphometry could be a potential tool to assess the aging of latent fingermarks. Then, considering the very limited research in the field, the present work aims to evaluate the morphometry of latent palmprint ridges, as a function of time, in order to identify an aging pattern. The latent marks were deposited by 20 donors on glass microscope slides considering pressure and contact angle, and then were maintained under controlled environmental conditions. The morphometric study was conducted on marks developed with magnetic powder in 7 different time intervals after deposition (0, 5, 10, 15, 20, 25 or 30 days); 60 ridges were evaluated for each developed mark. The results showed that: 1) the method for the replacement and mixing of skin secretions on the palm was appropriate to ensure reproducibility of latent prints, and 2) considering the studied group, there was a rime-dependent reduction in the width of ridges and on the percentage of visible ridges over 30 days. Results suggest the possibility of using the morphometric method to determine an aging profile of latent palmprints on glass surface, aiming for forensic purposes. (C) 2013 Forensic Science Society. Published by Elsevier Ireland Ltd. All rights reserved.</t>
  </si>
  <si>
    <t>Barros, RM; Faria, BBF; Kuckelhaus, SAS</t>
  </si>
  <si>
    <t>Barros, Rodrigo M.; Faria, Bruna B. F.; Kuckelhaus, Selma A. S.</t>
  </si>
  <si>
    <t>Morphometry; Latent palmprints; Ridgeology; Aging; Magnetic powder</t>
  </si>
  <si>
    <t>10.1016/j.scijus.2013.08.002</t>
  </si>
  <si>
    <t>New approach for identifying hereditary relation using primary fingerprint patterns</t>
  </si>
  <si>
    <t>In this work, an effort has been made to explore the existence of hereditary relations by analysing the central region of the fingerprints using global ridge patterns. So far, fingerprint identification systems have been developed for biometric applications and criminal investigations. The present work attempts to identify the hereditary relation among inter and intra class family members using fingerprints. Fingerprints are obtained from 324 subjects of 54 families comprising of a group of three generations. Ridge pattern types and ridge orientation map are estimated for the analysis. The results obtained show that 85.18% of intra class family members have similar ridge pattern. The study on ridge orientation map indicates that the angles of ridge orientation field vary in the same way for intra class family members. Furthermore, the specific range of angles of ridge orientation field occurs maximum number of times for intra class members and location of median value of repetitions of orientation angles are the same. Hence, it is evident that the intra class members have certain similarities in fingerprint which in turn replicate the presence of hereditary relation.</t>
  </si>
  <si>
    <t>Chockaian, K; Vayanaperumal, R; Kanagaraj, BR</t>
  </si>
  <si>
    <t>Chockaian, Karthikeyini; Vayanaperumal, Rajamani; Kanagaraj, Bommanna Raja</t>
  </si>
  <si>
    <t>fingerprint identification; genetics; image forensics; hereditary relation identification; primary fingerprint pattern identification; global ridge pattern generation; biometric application; criminal investigation; ridge orientation map</t>
  </si>
  <si>
    <t>10.1049/iet-ipr.2012.0399</t>
  </si>
  <si>
    <t>Physical Characterization and Recovery of Corroded Fingerprint Impressions from Postblast Copper Pipe Bomb Fragments</t>
  </si>
  <si>
    <t>Pipe bombs made from 1mm thick copper pipe were detonated with a low explosive power powder. Analysis of the physical characteristics of fragments revealed that the copper had undergone work hardening with an increased Vickers Hardness of 107HV1 compared with 80HV1 for unexploded copper pipe. Mean plastic strain prior to fracture was calculated at 0.28 showing evidence of both plastic deformation and wall thinning. An examination of the external surface showed microfractures running parallel with the length of the pipe at approximately 100m intervals and 12m in width. Many larger fragments had folded inside out making the original outside surface inaccessible and difficult to fold back through work hardening. A visual examination for fingerprint corrosion revealed ridge details on several fragments that were enhanced by selective digital mapping of colors reflected from the surface of the copper. One of these fingerprints was identified partially to the original donor.</t>
  </si>
  <si>
    <t>Bond, JW; Brady, TF</t>
  </si>
  <si>
    <t>Bond, John W.; Brady, Thomas F.</t>
  </si>
  <si>
    <t>corrosion; forensic science; improvised explosive device; microfractures; pipe bomb; print visualization; work hardening</t>
  </si>
  <si>
    <t>University of Leicester; United States Department of Defense; United States Navy</t>
  </si>
  <si>
    <t>10.1111/1556-4029.12136</t>
  </si>
  <si>
    <t>Preliminary Analysis of the Nature and Processing of Palm Marks by a UK Fingerprint Bureau</t>
  </si>
  <si>
    <t>The nature of crime scene palmar images (CSPI) or factors affecting search parameters using a palm-enabled AFIS system have not been investigated. A questionnaire-based survey, undertaken by U.K. fingerprint experts utilizing the U.K.'s IDENT-1 system during the period January to July 2010, of CSPI marks has been conducted to provide descriptive statistical data on the nature of CSPI and some aspects of the ACE-V process. 45 scene-recovered marks were analyzed for part of the CSPI recovered, friction ridge detail, and process times. U.K. population handedness was different from recovered CSPI. Most and least frequently recovered regions were hypothenar pad B and the central pad, respectively. There was a nonsignificant association between palm region and number of palm regions recovered, as well as identification rate and analysis times and characteristics. The number of CSPI regions was significantly related to time for analysis, identification, and comparison.</t>
  </si>
  <si>
    <t>Sutton, R; Glazzard, Z; Riley, D; Buckley, K</t>
  </si>
  <si>
    <t>Sutton, Raul; Glazzard, Zoe; Riley, Darren; Buckley, Kevan</t>
  </si>
  <si>
    <t>forensic science; AFIS; IDENT-1; match; deposition; crime scene; palm; identification rate; friction ridge detail</t>
  </si>
  <si>
    <t>University of Wolverhampton; University of Wolverhampton</t>
  </si>
  <si>
    <t>10.1111/1556-4029.12218</t>
  </si>
  <si>
    <t>Sex identification from fingertip features in Egyptian population</t>
  </si>
  <si>
    <t>Identification of an individual plays a vital part of any medico-legal investigation. Fingerprints are considered to be one of the most reliable methods of identification. The present study was conducted on 752 healthy adult Egyptian subjects (380 males and 372 females) with age ranged from 20 to 30 years. Consents were obtained from all participants and their 10 digits were photographed to determine the sexual dimorphism by some fingertip features (ridge count, square area, finger breadth and finally ridge density) in Egyptians. Statistical analysis was made using a multivariate logistic regression variation analyses. Results showed that females tend to have statistically significant shorter (narrower) finger breadth (right: male &gt; 9.54 &gt;= female, left: male &gt; 9.38 &gt;= female), smaller square area (right: male &gt;= 16.1 &gt; female, left: male &gt; 15.1 &gt;= female), more ridge count (right: female &gt; 21.0 &gt;= male, left: female &gt; 21.2 &gt;= male), and higher ridge density (right: female &gt; 1.35 &gt;= male, left: female &gt; 1.5 &gt;= male) when compared with males. The ridge density of the left hand was the most single accurate parameter in correct sex determination. The best classification accuracy of 82% was generated upon combining ridge count, square area and ridge density. It was concluded that fingertip features of Egyptians can be used by medico-legal experts for accurate sex identification. (c) 2012 Elsevier Ltd and Faculty of Forensic and Legal Medicine. All rights reserved.</t>
  </si>
  <si>
    <t>Eshak, GA; Zaher, JF; Hasan, EI; Ewis, AA</t>
  </si>
  <si>
    <t>Eshak, Ghada Attia; Zaher, Jaklin Fekri; Hasan, Eman Ismail; Ewis, Ashraf Abd El-Azeem</t>
  </si>
  <si>
    <t>Personal identification; Sex determination; Fingertip features; Egyptians</t>
  </si>
  <si>
    <t>Egyptian Knowledge Bank (EKB); Minia University; Egyptian Knowledge Bank (EKB); Minia University</t>
  </si>
  <si>
    <t>10.1016/j.jflm.2012.04.038</t>
  </si>
  <si>
    <t>Sexual and topological differences in palmprint and ridge density in the Caucasian Spanish population</t>
  </si>
  <si>
    <t>Despite the fact that variation in ridge breadth is of biological, medical, and genetic interest, it has not received as much attention as other dermatoglyphic characteristics. Recently, sex differences in mean epidermal ridge breadth have been proposed in the field of forensic identification in order to infer gender from fingerprints found at the scene of a crime left by an unknown donor. The aim of this research was to analyze sexual, bimanual, and topological variations in epidermal ridge breadth on palmprints taken from a Spanish population sample for subsequent application in inferring gender from the palm marks. The material used in the present study was obtained from the palmprints of 200 individuals (100 males and 100 females) from the Caucasian Spanish. Since ridge breadth varies according to age, subjects of similar ages were recruited to ensure that growth had finished. Therefore, in order to assess topological variation in ridge density or number of ridges in a given space, the count was carried out for the five palmar areas: hypothenar, thenar/first interdigital, second interdigital, third interdigital, and fourth interdigital. This allowed the segmentation of 2000 ridge count areas for analysis. For this, two methods were used, one described by Cummins et al. (the ridge count was carried out along a 1 cm line) and the other by Acree (the number of ridges per 25 mm(2) of surface area). The results obtained by the second method can be compared with those obtained for the ten fingers from this same sample and evaluated in a previous study. The results have demonstrated the existence of topological differences in ridge thickness on the epidermal palm surface; also females present a significantly higher ridge density than men and, therefore, have narrower ridges over the entire palmar surface. Those sexual differences found in the sample population can be used for inferring the gender from palm marks left by an unknown donor. The hypotheses that could explain the variability in ridge breadth are evaluated according to the obtained results. (C) 2013 Elsevier Ireland Ltd. All rights reserved.</t>
  </si>
  <si>
    <t>Gutiérrez-Redomero, E; Alonso-Rodríguez, C</t>
  </si>
  <si>
    <t>Gutierrez-Redomero, Esperanza; Alonso-Rodriguez, Concepcion</t>
  </si>
  <si>
    <t>Forensic anthropology population data; Palmprint; Dermatoglyphic; Gender difference; Personal identification; Spanish Caucasian population</t>
  </si>
  <si>
    <t>10.1016/j.forsciint.2013.03.014</t>
  </si>
  <si>
    <t>Simultaneous labeling of multiple components in a single fingermark</t>
  </si>
  <si>
    <t>A fingermark contains important forensic information of the donor, not only in its ridge pattern, but also in the chemical composition of its secretion. Detection and identification of these secretions can be done by immunolabeling. In this study, we describe for the first time a reproducible immunolabeling method that allows the simultaneous detection of multiple components of interest. This method not only reduces the manipulation of fingermarks, but also different types of information can be obtained about the donor in one labeling session. To prove the concept of this technique, we selected two general components as antigens of interest, dermcidin and the human serum albumin. Conjugation of both antibodies to two different synthetic fluorophores, followed by simultaneous incubation of both conjugated antibodies, resulted in successful multiple immunolabeling of fingermarks left on a porous nitrocellulose membrane and on a non-porous glass slide surface. In order to minimize false positives to prevent non- specific binding of antibodies to fingermarks and surface carriers, careful blocking and washing steps were found crucial. With this reproducible protocol, high quality images could be obtained from the multiple labeled fingermarks. In conclusion, simultaneous multiple immunolabeling of antibodies in fingermarks can identify specific components in the secretion of the fingermark, including components related to hygiene, diet, time of day, contacts gender and drug use. Multiple immunolabeling therefore has the potential to make a major impact in the forensic field. (C) 2013 The Authors. Published by Elsevier Ireland Ltd. All rights reserved.</t>
  </si>
  <si>
    <t>van Dam, A; Aalders, MCG; de Braak, KV; Hardy, HJJ; van Leeuwen, TG; Lambrechts, SAG</t>
  </si>
  <si>
    <t>van Dam, Annemieke; Aalders, Maurice C. G.; de Braak, Kevin van; Hardy, Huub J. J.; van Leeuwen, Ton G.; Lambrechts, Saskia A. G.</t>
  </si>
  <si>
    <t>Fingermarks; Immunolabeling; Immunogenic; Multiple; Dermcidin; HSA</t>
  </si>
  <si>
    <t>University of Amsterdam; Academic Medical Center Amsterdam; University of Amsterdam</t>
  </si>
  <si>
    <t>10.1016/j.forsciint.2013.07.020</t>
  </si>
  <si>
    <t>Spatial analysis of corresponding fingerprint features from match and close non-match populations</t>
  </si>
  <si>
    <t>The development of statistical models for forensic fingerprint identification purposes has been the subject of increasing research attention in recent years. This can be partly seen as a response to a number of commentators who claim that the scientific basis for fingerprint identification has not been adequately demonstrated. In addition, key forensic identification bodies such as ENFSI [1] and IAI [2] have recently endorsed and acknowledged the potential benefits of using statistical models as an important tool in support of the fingerprint identification process within the ACE-V framework. In this paper, we introduce a new Likelihood Ratio (LR) model based on Support Vector Machines (SVMs) trained with features discovered via morphometric and spatial analyses of corresponding minutiae configurations for both match and close non-match populations often found in AFIS candidate lists. Computed LR values are derived from a probabilistic framework based on SVMs that discover the intrinsic spatial differences of match and close non-match populations. Lastly, experimentation performed on a set of over 120,000 publicly available fingerprint images (mostly sourced from the National Institute of Standards and Technology (NIST) datasets) and a distortion set of approximately 40,000 images, is presented, illustrating that the proposed LR model is reliably guiding towards the right proposition in the identification assessment of match and close non-match populations. Results further indicate that the proposed model is a promising tool for fingerprint practitioners to use for analysing the spatial consistency of corresponding minutiae configurations. (C) 2012 Elsevier Ireland Ltd. All rights reserved.</t>
  </si>
  <si>
    <t>Fingerprint identification; Likelihood ratio; Statistical models; Spatial analysis; Candidate lists</t>
  </si>
  <si>
    <t>10.1016/j.forsciint.2012.10.034</t>
  </si>
  <si>
    <t>Spectroscopic imaging based approach for condom identification in condom contaminated fingermarks</t>
  </si>
  <si>
    <t>Sexual offenders are increasingly reported to use condoms while committing the crime, mainly to prevent the transfer of DNA evidence. Although condoms are often removed from the crime scene, vaginal swabs can be taken from the victim to prove the presence of condom lubricants and therefore evidence of corpus delicti. However, late reporting to the police and the tendency of the victim to wash immediately after the crime, may compromise the detection of condom lubricants. Recently we showed that Matrix-Assisted Laser Desorption/Ionisation MS Imaging (MALDI MSI) of condom contaminated fingermarks enables images of the fingermark ridge pattern to be obtained simultaneously with the detection of the condom lubricant for two condom brands, thus becoming a potential alternative way to link the assailant to the crime. Building on the value of this information, it would be advantageous to identify the condom brand used during the sexual assault. Here we show the development of a multidisciplinary spectroscopic approach, including MALDI MSI, MS/MS, Raman microscopy and ATR-FTIR spectroscopy, applied to a range of condom brands/types. The techniques have complementary features and provide complementary information to retrieve a condom brand spectroscopic fingerprint. Unique spectroscopic profiles would greatly aid in the screening and identification of the condom, thus adding intelligence to the case under investigation.</t>
  </si>
  <si>
    <t>Bradshaw, R; Wolstenholme, R; Ferguson, LS; Sammon, C; Mader, K; Claude, E; Blackledge, RD; Clench, MR; Francese, S</t>
  </si>
  <si>
    <t>Bradshaw, Robert; Wolstenholme, Rosalind; Ferguson, Leesa Susanne; Sammon, Chris; Mader, Kerstin; Claude, Emmanuelle; Blackledge, Robert D.; Clench, Malcolm R.; Francese, Simona</t>
  </si>
  <si>
    <t>Sheffield Hallam University; Sheffield Hallam University; Waters UK; United States Department of Defense; United States Navy</t>
  </si>
  <si>
    <t>10.1039/c3an00195d</t>
  </si>
  <si>
    <t>The Effect of Image Alterations on Identification Using Palmar Flexion Creases</t>
  </si>
  <si>
    <t>Palmprints are identified using matching of minutia points, which can be time consuming for fingerprint experts and in database searches. This article analyzes the operational characteristics of a palmar flexion crease (PFC) identification software tool, using a dataset of 10 replicates of 100 palms, where the user can label and match palmar line features. Results show that 100 palmprint images modified 10 times each using rotation, translation, and additive noise, mimicking some of the characteristics found in crime scene palmar marks, can be identified with a 99.2% genuine acceptance rate and 0% false acceptance rate when labeled within 3.5mm of the PFC. Partial palmprint images can also be identified using the same method to filter the dataset prior to traditional matching, while maintaining an effective genuine acceptance rate. The work shows that identification using PFCs can improve palmprint identification through integration with existing systems, and through dedicated palmprint identification applications.</t>
  </si>
  <si>
    <t>Cook, T; Sutton, R; Buckley, K</t>
  </si>
  <si>
    <t>Cook, Tom; Sutton, Raul; Buckley, Kevan</t>
  </si>
  <si>
    <t>forensic science; personal identification; palmprint; flexion crease; principal lines; biometrics</t>
  </si>
  <si>
    <t>10.1111/1556-4029.12249</t>
  </si>
  <si>
    <t>The Evaluation of Fatty Acid Ratios in Latent Fingermarks by Gas Chromatography/Mass Spectrometry (GC/MS) Analysis</t>
  </si>
  <si>
    <t>Despite advances in DNA, fingermarks remain one the best forms of evidence available. While fingermarks are routinely analyzed in terms of their patterns, it may be possible to obtain additional information in terms of their chemical composition. If successful, a chemical analysis of the constituents of a fingermark may give scientists additional information that may help in the identification of a person. The results presented herein describe the initial investigation into the analytical determination of some of these compounds, specifically the fatty acids. This study was specifically aimed at identifying possible fatty acids, which could aid in profiling or perhaps uniquely identifying an individual. Preliminary data obtained in this study suggests that this may in fact be possible, though additional research is certainly necessary. Utilizing gas chromatographymass spectrometry, significant differences in the ratios of several fatty acid methyl esters were found when comparing individuals of varying race and gender. In addition, large intervariability and intravariability was discovered for some compounds, suggesting the possibility of being able to individualize based on chemical profile. Follow-up investigations will continue to determine whether this continues to be the case as greater numbers of individuals are sampled and more extensive control and information on the subjects is obtained.</t>
  </si>
  <si>
    <t>Michalski, S; Shaler, R; Dorman, FL</t>
  </si>
  <si>
    <t>Michalski, Seth; Shaler, Robert; Dorman, Frank L.</t>
  </si>
  <si>
    <t>forensic science fingermarks; fingerprints; fatty acids; gas chromatography-mass spectrometry; fatty acid ratios</t>
  </si>
  <si>
    <t>Pennsylvania Commonwealth System of Higher Education (PCSHE); Pennsylvania State University; Pennsylvania State University - University Park</t>
  </si>
  <si>
    <t>10.1111/1556-4029.12010</t>
  </si>
  <si>
    <t>The Individuality of Relatively Permanent Pigmented or Vascular Skin Marks (RPPVSM) in Independently and Uniformly Distributed Patterns</t>
  </si>
  <si>
    <t>With recent advances in multimedia technology, the involvement of digital images/videos in crimes has been increasing significantly. Identification of individuals in these images/videos can be challenging. For example, in cases of child sexual abuse, child pornography, and masked gunmen, the faces of criminals or victims are often hidden or covered and only some body parts (e. g., back, thigh, and arm) can be observed from the digital evidence. Although tattoos and scars can be used for identification in some cases, they are neither universal nor unique. We propose a group of skin marks named Relatively Permanent Pigmented or Vascular Skin Marks (RPPVSM) as a biometric trait for forensic identification. To support the scientific underpinnings of using RPPVSM patterns as a novel biometric trait, the individuality was studied. RPPVSM on the backs of 269 male subjects were examined. We found that RPPVSM in middle to low density patterns tend to form an independent and uniform distribution, while RPPVSM in high density patterns tend to form clusters. We present in this paper an individuality model for the independently and uniformly distributed RPPVSM patterns. When compared to the empirical results, this model fits the empirical distribution very well. Finally, the predicted error rates for verification and identification are reported.</t>
  </si>
  <si>
    <t>Nurhudatiana, A; Kong, AWK; Matinpour, K; Chon, D; Altieri, L; Cho, SY; Craft, N</t>
  </si>
  <si>
    <t>Nurhudatiana, Arfika; Kong, Adams Wai-Kin; Matinpour, Keyan; Chon, Deborah; Altieri, Lisa; Cho, Siu-Yeung; Craft, Noah</t>
  </si>
  <si>
    <t>Forensics; individuality; predicted error rates; probability of random correspondence; skin marks; statistics</t>
  </si>
  <si>
    <t>Nanyang Technological University; University of California System; University of California Los Angeles; University of California Los Angeles Medical Center; Lundquist Institute; University of Nottingham Ningbo China</t>
  </si>
  <si>
    <t>10.1109/TIFS.2013.2258338</t>
  </si>
  <si>
    <t>Topological Variability of Fingerprint Ridge Density in a Sub-Saharan Population Sample for Application in Personal Identification</t>
  </si>
  <si>
    <t>Variability in ridge density in a sub-Saharan population sample was studied by counting ridges in three fingerprint areas (two distal regions, radial and ulnar, and one proximal region) on the epidermal surface of the distal phalanx. Study material was obtained from the fingerprint impressions of 100 male sub-Saharan subjects aged between 18- and 48-years old. The results were compared with those obtained from a Spanish population sample. Sub-Saharan males presented lower ridge density than Spanish males in the distal regions (radial and ulnar) of all fingers, whereas differences in the proximal region were only observed on some fingers. Using the differences observed between these populations, the likelihood ratio for inferring membership of one of the populations from a fingerprint of unknown origin was calculated; therefore, a ridge density of 14 or less for both areas (ulnar and radial), support an origin sub-Saharan versus Spanish population.</t>
  </si>
  <si>
    <t>Gutiérrez-Redomero, E; Quirós, JA; Rivaldería, N; Alonso, MC</t>
  </si>
  <si>
    <t>Gutierrez-Redomero, Esperanza; Quiros, Juan A.; Rivalderia, Noemi; Alonso, Maria C.</t>
  </si>
  <si>
    <t>forensic science; forensic anthropology; fingerprints; dermatoglyphics; ridge density; sub-Saharan; Spanish</t>
  </si>
  <si>
    <t>10.1111/1556-4029.12092</t>
  </si>
  <si>
    <t>Visualisation of fingermarks and grab impressions on dark fabrics using silver vacuum metal deposition</t>
  </si>
  <si>
    <t>Vacuum metal deposition (VMD) involves the thermal evaporation of metal (silver) in a vacuum, resulting in a uniform layer being deposited on the specimen being treated. This paper examines the use of silver on dark fabrics, thus offering a simpler operation and more obvious colouration to that of the traditional use of gold and zinc metals which must be evaporated separately. The aim of this study was to investigate the effect of fabric type, donor, mark age and method of fingermark deposition on the quality of marks visualised using silver VMD. This was achieved by collecting fingermark deposits from fifteen donors, of both sexes and various ages, by a grab or a press method. Four different fabrics: satin, polyester, polycotton and cotton were studied over a 10 day timeline of 1, 2, 3, 4, 5, 6, 7, 14, 21 and 28+ days. It was found that satin and polyester gave the most positive results, with polyester often producing excellent ridge detail. Cotton and polycotton were less successful with no ridge detail being observed. The donors also had an observable effect on the results obtained probably due to variations in secretions produced or pressures applied during specimen collection. The age of the mark or the method of mark deposition had little influence on the results obtained. Silver VMD is a viable process for visualising marks on certain dark fabrics and has the advantage over gold/zinc VMD in that the marks visualised are light in colour which contrasts well against the dark background. (C) 2013 Forensic Science Society. Published by Elsevier Ireland Ltd. All rights reserved.</t>
  </si>
  <si>
    <t>Knighting, S; Fraser, J; Sturrock, K; Deacon, P; Bleay, S; Bremner, DH</t>
  </si>
  <si>
    <t>Knighting, Susan; Fraser, Joanna; Sturrock, Keith; Deacon, Paul; Bleay, Stephen; Bremner, David H.</t>
  </si>
  <si>
    <t>Fingermarks; Silver; Vacuum metal deposition; Fabrics</t>
  </si>
  <si>
    <t>10.1016/j.scijus.2013.01.002</t>
  </si>
  <si>
    <t>Visualization of latent fingerprints using Prussian blue thin films</t>
  </si>
  <si>
    <t>Herein, a facile and effective approach was proposed for visualizing latent fingerprints (LFPs) on two kinds of conductive surfaces by spatially selective electrochemical deposition of Prussian blue (PB) thin films. This strategy exploited the fingerprint residue as an insulating mask and the PB thin films were only generated on the bare surface including the valleys between the papillary ridges, which produced a negative image of LFPs with high resolution up to the third level information. The surface morphology of PB films was characterized by the field emission scanning electron microscopy (FE-SEM). This enhancement technique showed promising performance in selected materials of practical interest. (C) 2012 Mei-Qin Zhang. Published by Elsevier B.V. on behalf of Chinese Chemical Society. All rights reserved.</t>
  </si>
  <si>
    <t>Qin, G; Zhang, MQ; Zhang, Y; Zhu, Y; Liu, SL; Wu, WJ; Zhang, XJ</t>
  </si>
  <si>
    <t>Qin, Gang; Zhang, Mei-Qin; Zhang, Yang; Zhu, Yu; Liu, Shou-Liang; Wu, Wen-Jin; Zhang, Xue-Ji</t>
  </si>
  <si>
    <t>Forensic science; Prussian blue; Electrodeposition; Latent fingerprints</t>
  </si>
  <si>
    <t>10.1016/j.cclet.2012.12.017</t>
  </si>
  <si>
    <t>Footprint ridge density: A new attribute for sexual dimorphism</t>
  </si>
  <si>
    <t>Estimation of sex of footprints can help in establishing the biological profile of potential suspects. This research attempts to study the sex differences in the ridge density in four different areas of a footprint. The study sample comprises footprints from both feet of 106 adult subjects from India that were analysed using standardized techniques. A total of 212 footprints were studied in detail. The four areas analysed in the study included the upper portion of the medial border of the great toe (F1), the ball of the great toe (F2), the ball of the 5th toe below the triradius point (F3) and the central prominent part of the heel (F4). Male-female differences in footprint ridge density were statistically analysed for each designated area and compared between right and left sides. The mean footprint ridge density was significantly higher among females than males in all designated areas (p &lt; 0.05) in both feet. No right-left differences were apparent in the analysed areas. Variations in footprint ridge density between different areas in right and left feet were evident among males and females. This study observes that sex differences exist in footprint ridge density among humans. Maximum sex differences were observed for ridge density in medial ball area, followed by great toe, lateral ball and minimum sex differences were observed in the heel region. It is observed that sex can be estimated from footprint ridge density with reasonable accuracy. The sexing potential of total footprint ridge density was 82.6% from the right and 83.6% from the left footprints respectively. (C) 2012 Elsevier GmbH. All rights reserved.</t>
  </si>
  <si>
    <t>Kanchan, T; Krishan, K; Aparna, KR; Shyamsunder, S</t>
  </si>
  <si>
    <t>Kanchan, T.; Krishan, K.; Aparna, K. R.; Shyamsunder, S.</t>
  </si>
  <si>
    <t>Manipal Academy of Higher Education (MAHE); Kasturba Medical College, Mangalore; Panjab University</t>
  </si>
  <si>
    <t>10.1016/j.jchb.2012.09.004</t>
  </si>
  <si>
    <t>An analysis of fingerprint ridge density in the Indo-Mauritian population and its application to gender determination</t>
  </si>
  <si>
    <t>Gender determination is an important aspect of personal identification, which is often required in medicolegal practice. Many experts believe that there are finer and more epidermal ridges on the fingers of women as compared with men. However, it is important to establish numerical cut-off values in terms of ridge counts to facilitate the gender determination within a particular population. The present study was conducted in the Department of Forensic Medicine, SSR Medical College, Mauritius with the objective to describe the ridge density in the Indo-Mauritian population and to devise a numerical model which is capable of identifying the sex of an individual from this population on the basis of the ridge counts obtained from the corresponding finger prints. The study was focused on 200 healthy medical students (100 men and 100 women) within the age range of 20-30 years. Multivariate analysis of variance results shows a significant gender difference in the sense that women tend to have higher ridge density then men in the distal region of all 10 digits (F = 41.83, P &lt;= 0.005). The maximum mean ridge density over all fingers in men (12.26 similar to 12) is less than the minimum mean ridge density over all fingers in women (12.71 similar to 13). A linear discriminant function is derived from numerical modelling, which is used to predict (with a high reliability index, 0.92) the sex of the person whose fingerprints are obtained.</t>
  </si>
  <si>
    <t>Agnihotri, AK; Jowaheer, V; Allock, A</t>
  </si>
  <si>
    <t>Agnihotri, Arun Kumar; Jowaheer, Vandna; Allock, Anishta</t>
  </si>
  <si>
    <t>University of Mauritius</t>
  </si>
  <si>
    <t>10.1258/msl.2012.011093</t>
  </si>
  <si>
    <t>An efficient strategy to detect latent fingermarks on metallic surfaces</t>
  </si>
  <si>
    <t>The aim of this work is to use metal sputtering for the development of latent fingermarks on metallic surfaces by taking advantage of the prints' topography. In order to promote the preferential deposition onto fingerprints' ridges the deposition parameters should be optimized. After a previous selection, copper and gold thin films were deposited by magnetron sputtering onto stainless steel substrates where fingermarks were intentionally placed. After optimizing the deposition parameters, the influence of the fingermarks' age was studied. The quality of the developed fingermarks was evaluated visually and through optical and scanning electron microscopy. The morphology of the copper and gold thin films was examined by high resolution scanning electron microscopy. The preferential magnetron sputtering deposition of copper and gold thin films, 20-30 nm thick, allows latent fingermarks to be successfully developed. The gold films are more promising, especially for detecting non-fresh fingermarks and for conserving the developed marks. It was possible to detect the contours of the ridges and localize minutiae features in a one-month aged impression developed by gold deposition. These films present discontinuous surface and columnar cross-sections, while copper thin films have a featureless morphology. (C) 2011 Elsevier Ireland Ltd. All rights reserved.</t>
  </si>
  <si>
    <t>Ramos, AS; Vieira, MT</t>
  </si>
  <si>
    <t>Ramos, A. S.; Vieira, M. T.</t>
  </si>
  <si>
    <t>Forensic fingerprints; Latent fingermarks; Sputtering; Thin films; Copper; Gold</t>
  </si>
  <si>
    <t>Universidade de Coimbra</t>
  </si>
  <si>
    <t>10.1016/j.forsciint.2011.10.047</t>
  </si>
  <si>
    <t>Hyperspectral imaging for non-contact analysis of forensic traces</t>
  </si>
  <si>
    <t>Hyperspectral imaging (HSI) integrates conventional imaging and spectroscopy, to obtain both spatial and spectral information from a specimen. This technique enables investigators to analyze the chemical composition of traces and simultaneously visualize their spatial distribution. HSI offers significant potential for the detection, visualization, identification and age estimation of forensic traces. The rapid, non-destructive and non-contact features of HSI mark its suitability as an analytical tool for forensic science. This paper provides an overview of the principles, instrumentation and analytical techniques involved in hyperspectral imaging. We describe recent advances in HSI technology motivating forensic science applications, e.g. the development of portable and fast image acquisition systems. Reported forensic science applications are reviewed. Challenges are addressed, such as the analysis of traces on backgrounds encountered in casework, concluded by a summary of possible future applications. (c) 2012 Elsevier Ireland Ltd. All rights reserved.</t>
  </si>
  <si>
    <t>Edelman, GJ; Gaston, E; van Leeuwen, TG; Cullen, PJ; Aalders, MCG</t>
  </si>
  <si>
    <t>Edelman, G. J.; Gaston, E.; van Leeuwen, T. G.; Cullen, P. J.; Aalders, M. C. G.</t>
  </si>
  <si>
    <t>Forensic science; Hyperspectral imaging; Chemical imaging; Spectroscopic imaging; Detection; Identification; Aging</t>
  </si>
  <si>
    <t>University of Amsterdam; Academic Medical Center Amsterdam; Technological University Dublin</t>
  </si>
  <si>
    <t>10.1016/j.forsciint.2012.09.012</t>
  </si>
  <si>
    <t>Informing the judgments of fingerprint analysts using quality metric and statistical assessment tools</t>
  </si>
  <si>
    <t>The aim of this research was to evaluate how fingerprint analysts would incorporate information from newly developed tools into their decision making processes. Specifically, we assessed effects using the following: (1) a quality tool to aid in the assessment of the clarity of the friction ridge details, (2) a statistical tool to provide likelihood ratios representing the strength of the corresponding features between compared fingerprints, and (3) consensus information from a group of trained fingerprint experts. The measured variables for the effect on examiner performance were the accuracy and reproducibility of the conclusions against the ground truth (including the impact on error rates) and the analyst accuracy and variation for feature selection and comparison. The results showed that participants using the consensus information from other fingerprint experts demonstrated more consistency and accuracy in minutiae selection. They also demonstrated higher accuracy, sensitivity, and specificity in the decisions reported. The quality tool also affected minutiae selection (which, in turn, had limited influence on the reported decisions); the statistical tool did not appear to influence the reported decisions. (C) 2012 Elsevier Ireland Ltd. All rights reserved.</t>
  </si>
  <si>
    <t>Langenburg, G; Champod, C; Genessay, T</t>
  </si>
  <si>
    <t>Langenburg, Glenn; Champod, Christophe; Genessay, Thibault</t>
  </si>
  <si>
    <t>Fingerprints; Error rates; Statistics; Forensic science; ACE-V; Decision making</t>
  </si>
  <si>
    <t>10.1016/j.forsciint.2011.12.017</t>
  </si>
  <si>
    <t>Introducing a Semi-Automatic Method to Simulate Large Numbers of Forensic Fingermarks for Research on Fingerprint Identification</t>
  </si>
  <si>
    <t>Statistical research on fingerprint identification and the testing of automated fingerprint identification system (AFIS) performances require large numbers of forensic fingermarks. These fingermarks are rarely available. This study presents a semi-automatic method to create simulated fingermarks in large quantities that model minutiae features or images of forensic fingermarks. This method takes into account several aspects contributing to the variability of forensic fingermarks such as the number of minutiae, the finger region, and the elastic deformation of the skin. To investigate the applicability of the simulated fingermarks, fingermarks have been simulated with 512 minutiae originating from different finger regions for six fingers. An AFIS matching algorithm was used to obtain similarity scores for comparisons between the minutiae configurations of fingerprints and the minutiae configurations of simulated and forensic fingermarks. The results showed similar scores for both types of fingermarks suggesting that the simulated fingermarks are good substitutes for forensic fingermarks.</t>
  </si>
  <si>
    <t>Rodriguez, CM; de Jongh, A; Meuwly, D</t>
  </si>
  <si>
    <t>Rodriguez, Crystal M.; de Jongh, Arent; Meuwly, Didier</t>
  </si>
  <si>
    <t>forensic science; fingerprint; fingermark; simulated fingermarks; skin deformation; likelihood ratio; identification; individualization</t>
  </si>
  <si>
    <t>10.1111/j.1556-4029.2011.01950.x</t>
  </si>
  <si>
    <t>Nanoscale Analysis of the Interaction Between Cyanoacrylate and Vacuum Metal Deposition in the Development of Latent Fingermarks on Low-Density Polyethylene</t>
  </si>
  <si>
    <t>Vacuum metal deposition (VMD) has been previously demonstrated as an effective development technique for latent fingermarks and in some cases has been shown to enhance prints developed with cyanoacrylate (CA) (superglue) fuming. This work utilizes scanning electron microscopy (SEM) to investigate the interactions of the two development techniques when applied to latent fingermarks on low-density polyethylene. CA is shown to act principally on the eccrine deposits around sweat pores, where polymerization results in long polymer fibrils a few 100 nm in width. Subsequent VMD processing results in additional areas of development, for example, between pores. However, the primary mode of deposition of zinc is by interaction with the polymerized CA, the fibrils of which become decorated with zinc nanoparticles. Areas with limited CA deposition and no significant polymerization are also enhanced with the VMD process, resulting in increased print development.</t>
  </si>
  <si>
    <t>Jones, BJ; Downham, R; Sears, VG</t>
  </si>
  <si>
    <t>Jones, Benjamin J.; Downham, Rory; Sears, Vaughn G.</t>
  </si>
  <si>
    <t>forensic science; latent fingermark; cyanoacrylate fuming; vacuum metal deposition; nanoparticle; microscopy; superglue; friction ridge impression; fingerprints</t>
  </si>
  <si>
    <t>10.1111/j.1556-4029.2011.01952.x</t>
  </si>
  <si>
    <t>On non-invasive 2D and 3D Chromatic White Light image sensors for age determination of latent fingerprints</t>
  </si>
  <si>
    <t>The feasibility of 2D-intensity and 3D-topography images from a non-invasive Chromatic White Light (CWL) sensor for the age determination of latent fingerprints is investigated. The proposed method might provide the means to solve the so far unresolved issue of determining a fingerprints age in forensics. Conducting numerous experiments for an indoor crime scene using selected surfaces, different influences on the aging of fingerprints are investigated and the resulting aging variability is determined in terms of inter-person, intra-person, inter-finger and intra-finger variation. Main influence factors are shown to be the sweat composition, temperature, humidity, wind, UV-radiation, surface type, contamination of the finger with water-containing substances, resolution and measured area size, whereas contact time, contact pressure and smearing of the print seem to be of minor importance. Such influences lead to a certain experimental variability in inter-person and intra-person variation, which is higher than the inter-finger and intra-finger variation. Comparing the aging behavior of 17 different features using 1490 time series with a total of 41,520 fingerprint images, the great potential of the CWL technique in combination with the binary pixel feature from prior work is shown. Performing three different experiments for the classification of fingerprints into the two time classes [0, 5 h] and [5, 24 h], a maximum classification performance of 79.29% (kappa = 0.46) is achieved for a general case, which is further improved for special cases. The statistical significance of the two best-performing features (both binary pixel versions based on 2D-intensity images) is manually shown and a feature fusion is performed, highlighting the strong dependency of the features on each other. It is concluded that such method might be combined with additional capturing devices, such as microscopes or spectroscopes, to a very promising age estimation scheme. (C) 2012 Elsevier Ireland Ltd. All rights reserved.</t>
  </si>
  <si>
    <t>Merkel, R; Gruhn, S; Dittmann, J; Vielhauer, C; Bräutigam, A</t>
  </si>
  <si>
    <t>Merkel, Ronny; Gruhn, Stefan; Dittmann, Jana; Vielhauer, Claus; Braeutigam, Anja</t>
  </si>
  <si>
    <t>Crime scene forensics; Latent fingerprints; Age determination; Binary pixel feature; Chromatic White Light sensor; Influences on fingerprint aging; Fingerprint aging variability</t>
  </si>
  <si>
    <t>10.1016/j.forsciint.2012.05.001</t>
  </si>
  <si>
    <t>Palatal Rugae Patterns of Urhobos in Abraka, South-Southern Nigeria</t>
  </si>
  <si>
    <t>Human identification is a major task undertaken in forensic sciences. Palato-rugoscopy is based on the principle that no two palates are the same. The study of palatine rugae and the study of fingerprints are sometimes complementary as they operate in similar methods based on same scientific basis. The study intends to describe the shape and gender distribution of the palatine rugae and their prevalence in the studied population. The study sample consisted of 84 subjects, 42 males and 42 females of Urhobo ethnic and cultural background, between 17 and 30 years old, with full complement of maxillary teeth, drawn purposively from Abraka. The prevalence of palatal rugae shapes was: line (27.2%), sinuous (21.1%), angle (18.1%), polymorphhic (15.5%), point (7.5%), curve (6.2%), circle (4.2%). The total number of palatal rugae shape in the overall sample was 520, with females being slightly higher (51.5%) having mean of 6.38 (SD 1.45) than males (48.5%) having mean of 6 (SD 1.72). However, the difference between male and female was not statistically significant. The individualized pattern of palatal rugae makes it a reliable guiding tool in forensic identification.</t>
  </si>
  <si>
    <t>Eboh, DEO</t>
  </si>
  <si>
    <t>Eboh, Dennis E. O.</t>
  </si>
  <si>
    <t>Forensic anthropology; Palatal ruguscopy; Human identification; Morphology</t>
  </si>
  <si>
    <t>10.4067/S0717-95022012000200059</t>
  </si>
  <si>
    <t>Relation between fingerprints and different blood groups</t>
  </si>
  <si>
    <t>Fingerprint is one of the oldest, reliable and mature biometric technologies and is considered one of the best, cheapest and legitimate proofs of identification. A correlation between physical characteristics like fingerprints and blood group was demonstrated in previous studies. This study was carried out in 2010 on 305 Libyan medical students of Al-Jabal Al-Gharbi, University, Zawia, Libya and were selected randomly having different ABO blood groups, with the objective to a) Study distribution of fingerprint pattern among the subjects having different ABO and Rh blood group b) Correlate any relation between their characters and blood group. The data from the study showed that male: female ratio was 1.2:1. Majority of subjects (48.9%) in this study were of blood group 0 followed by blood group A (33.1%), B (12.8%) and AB (5.2%). Rh-positive cases constitute about 87.2% of all studied cases. The general distribution of pattern of finger showed high frequency of Loops registering 50.5%; followed by whorls (35.1%) and arches (14.4%). In Rh+ve cases of blood group A and 0 loops incidences were the highest (52% and 54.3% respectively) then whorls (33.4% and 30.6% respectively), while in blood group B whorls were predominance in both Rh+ve and Rh ye cases. In all blood groups there were high frequency of loops in thumb, index and little fingers. (C) 2011 Elsevier Ltd and Faculty of Forensic and Legal Medicine. All rights reserved.</t>
  </si>
  <si>
    <t>Fayrouz, INE; Farida, N; Irshad, AH</t>
  </si>
  <si>
    <t>Fayrouz, I. Noor Eldin; Farida, Noor; Irshad, A. H.</t>
  </si>
  <si>
    <t>Biometric; Blood groups; Dactylography; Identification</t>
  </si>
  <si>
    <t>Egyptian Knowledge Bank (EKB); Menofia University</t>
  </si>
  <si>
    <t>10.1016/j.jflm.2011.09.004</t>
  </si>
  <si>
    <t>SECM imaging of latent fingerprints developed by deposition of Al-doped ZnO thin film</t>
  </si>
  <si>
    <t>A novel vacuum metal deposition (VMD) based technique has been efficiently employed for the visualization of latent fingerprints on glass and plastic substrates. Al-doped ZnO thin film (ZAO) was deposited on the bare surface and the valleys between the fingerprint ridges by direct current magnetron sputtering with the oblique target, which yielded normal development of latent fingerprints. The enhanced results of latent fingerprints have been photographed with good contrast by a conventional digital camera. Additionally, an electrochemical method, scanning electrochemical microscopy (SECM), has also been successfully applied to the image acquisition of a latent fingerprint developed on the glass surface due to its superb sensitivity toward the small variation of the conductivities at the substrate surface. The SECM image of a latent fingerprint on glass substrate provided good contrast between valleys and ridges and micrometer-scale resolution images of fingerprints under wet conditions by using ferrocene methanol as a redox mediator to detect the topology of the fingerprint deposits in constant-height feedback mode. (C) 2012 Elsevier Ltd. All rights reserved.</t>
  </si>
  <si>
    <t>Zhang, MQ; Qin, G; Zuo, YP; Zhang, T; Zhang, Y; Su, L; Qiu, H; Zhang, XJ</t>
  </si>
  <si>
    <t>Zhang, Meiqin; Qin, Gang; Zuo, Yueping; Zhang, Ting; Zhang, Yang; Su, Lei; Qiu, Hong; Zhang, Xueji</t>
  </si>
  <si>
    <t>SECM; Imaging; Forensic science; Latent fingerprints; Al-doped ZnO thin film</t>
  </si>
  <si>
    <t>University of Science &amp; Technology Beijing; University of Science &amp; Technology Beijing</t>
  </si>
  <si>
    <t>10.1016/j.electacta.2012.06.030</t>
  </si>
  <si>
    <t>Separation of overlapping fingermarks by Matrix Assisted Laser Desorption Ionisation Mass Spectrometry Imaging</t>
  </si>
  <si>
    <t>Latent fingermarks are impressions of the skin ridge pattern that are transferred by the accidental contact of fingertips with a deposition surface. The ability to enhance, lift and produce an image of a latent fingermark, for comparison and suspect match against a central fingerprint database, provides forensic investigators with what is still considered one of the most powerful means of biometric identification to date. Identification relies on the recovery, visualisation, extraction and comparison of local characteristics of the ridge pattern (minutiae) that are unique to individuals. Therefore, both for manual inspection of the minutiae and using automated ridge extraction algorithms, the clearer the ridge details, the more reliable and successful the match. Overlapping fingermarks pose a remarkable challenge in this context and are often encountered when developing marks from crime scenes. Here we propose the use of Matrix Assisted Laser Desorption Ionisation Mass Spectrometry Imaging (MALDI MSI) to separate overlapping fingermarks using ion signals that are characteristic of each fingermark and that may be endogenous or exogenous in nature. In this work we show that the methodology works in a number of different scenarios both using manual inspection of the spectrum profile or a much quicker multivariate statistical analysis. (C) 2012 Elsevier Ireland Ltd. All rights reserved.</t>
  </si>
  <si>
    <t>Bradshaw, R; Rao, W; Wolstenholme, R; Clench, MR; Bleay, S; Francese, S</t>
  </si>
  <si>
    <t>Bradshaw, R.; Rao, W.; Wolstenholme, R.; Clench, M. R.; Bleay, S.; Francese, S.</t>
  </si>
  <si>
    <t>Fingermarks; Overlapping; MALDI MSI; MCR; Caffeine</t>
  </si>
  <si>
    <t>Sheffield Hallam University; University of Nottingham</t>
  </si>
  <si>
    <t>10.1016/j.forsciint.2012.07.009</t>
  </si>
  <si>
    <t>Study of Poroscopy Among South Indian Population*</t>
  </si>
  <si>
    <t>Poroscopy is the term applied to a specialized study of pore structure found on papillary ridges of skin as a means of identification. It comes under level 3 detail of identification and hence is more reliable and accurate. The goal of this study is to estimate the importance of poroscopy for identification of individuals and to determine the gender based on frequency, type, and shape of pores. Left plain thumb prints of 200 individuals (100 men and 100 women) aged between 18 and 60 belonging to South Indian population were observed. The results have shown that women tend to have a significantly higher frequency of pores than men. Number of pores = 8 pores/25 mm2 is more likely to be of male origin and =9 pores/25 mm2 is more likely to be of female origin. There was no significant sex difference based on type and shape of pores.</t>
  </si>
  <si>
    <t>Preethi, DS; Nithin, MD; Manjunatha, B; Balaraj, BM</t>
  </si>
  <si>
    <t>Preethi, Dasa S.; Nithin, Mandya D.; Manjunatha, Basappa; Balaraj, Bheemasamudra M.</t>
  </si>
  <si>
    <t>forensic science; poroscopy; fingerprint; sex; personal identification; likelihood ratio; South Indian population</t>
  </si>
  <si>
    <t>JSS Academy of Higher Education &amp; Research; JSS Medical College, Mysuru</t>
  </si>
  <si>
    <t>10.1111/j.1556-4029.2012.02058.x</t>
  </si>
  <si>
    <t>Tests of one Brazilian facial reconstruction method using three soft tissue depth sets and familiar assessors</t>
  </si>
  <si>
    <t>Facial reconstruction is a method that seeks to recreate a person's facial appearance from his/her skull. This technique can be the last resource used in a forensic investigation, when identification techniques such as DNA analysis, dental records, fingerprints and radiographic comparison cannot be used to identify a body or skeletal remains. To perform facial reconstruction, the data of facial soft tissue thickness are necessary. Scientific literature has described differences in the thickness of facial soft tissue between ethnic groups. There are different databases of soft tissue thickness published in the scientific literature. There are no literature records of facial reconstruction works carried out with data of soft tissues obtained from samples of Brazilian subjects. There are also no reports of digital forensic facial reconstruction performed in Brazil. There are two databases of soft tissue thickness published for the Brazilian population: one obtained from measurements performed in fresh cadavers (fresh cadavers' pattern), and another from measurements using magnetic resonance imaging (Magnetic Resonance pattern). This study aims to perform three different characterized digital forensic facial reconstructions (with hair, eyelashes and eyebrows) of a Brazilian subject (based on an international pattern and two Brazilian patterns for soft facial tissue thickness), and evaluate the digital forensic facial reconstructions comparing them to photos of the individual and other nine subjects. The DICOM data of the Computed Tomography (CT) donated by a volunteer were converted into stereolitography (STL) files and used for the creation of the digital facial reconstructions. Once the three reconstructions were performed, they were compared to photographs of the subject who had the face reconstructed and nine other subjects. Thirty examiners participated in this recognition process. The target subject was recognized by 26.67% of the examiners in the reconstruction performed with the Brazilian Magnetic Resonance Pattern, 23.33% in the reconstruction performed with the Brazilian Fresh Cadavers Pattern and 20.00% in the reconstruction performed with the International Pattern, in which the target-subject was the most recognized subject in the first two patterns. The rate of correct recognitions of the target subject indicate that the digital forensic facial reconstruction, conducted with parameters used in this study, may be a useful tool. (C) 2011 Elsevier Ireland Ltd. All rights reserved.</t>
  </si>
  <si>
    <t>Fernandes, CMS; Serra, MD; da Silva, JVL; Noritomi, PY; Pereira, FDAD; Melani, RFH</t>
  </si>
  <si>
    <t>Fernandes, Clemente Maia S.; Serra, Monica da Costa; Lopes da Silva, Jorge Vicente; Noritomi, Pedro Yoshito; Alencar de Sena Pereira, Frederico David; Haltenhoff Melani, Rodolfo Francisco</t>
  </si>
  <si>
    <t>Forensic facial reconstruction; Human identification; Forensic anthropology; Digital forensic facial reconstruction; Forensic dentistry; Legal medicine</t>
  </si>
  <si>
    <t>Universidade de Sao Paulo; Universidade Estadual Paulista</t>
  </si>
  <si>
    <t>10.1016/j.forsciint.2011.08.017</t>
  </si>
  <si>
    <t>A Comparison of Palmar Dermatoglyphics in Two Ethnic Indian Populations of North Bengal, India</t>
  </si>
  <si>
    <t>Dermatoglyphic print comparisons can be utilized to establish personal identification in forensic cases. The northern part of the state of West Bengal, India, is the home to many ethnic populations. Two such populations are the Rajbanshi and the Mech. Palm prints were collected from 192 adult Rajbanshi (105 men and 87 women) and 100 adult Mech (50 men and 50 women) individuals for print comparison using the standard ink and roll print method. The dermatoglyphic variables studied were mainline formulae, termination of mainline, positional variation of axial triradii, and true pattern of hypothenar and thenar configuration area. There were differences between the Rajbanshi and Mech individuals with respect to these dermatoglyphic variables. The uses of these variables appear to be limited only to ethnic identification, not personal identification. The present investigation further highlights the racial affinity, sex, and bilateral differences among Rajbanshi individuals using dermatoglyphic palmar variables.</t>
  </si>
  <si>
    <t>Sen, J; Kanchan, T; Mondal, N</t>
  </si>
  <si>
    <t>Sen, Jaydip; Kanchan, Tanuj; Mondal, Nitish</t>
  </si>
  <si>
    <t>forensic science; forensic anthropology; palmar dermatoglyphics; print comparison; India; Rajbanshi; Mech</t>
  </si>
  <si>
    <t>University of North Bengal; Manipal Academy of Higher Education (MAHE); Kasturba Medical College, Mangalore</t>
  </si>
  <si>
    <t>10.1111/j.1556-4029.2010.01554.x</t>
  </si>
  <si>
    <t>A novel matrix-assisted laser desorption/ionisation mass spectrometry imaging based methodology for the identification of sexual assault suspects</t>
  </si>
  <si>
    <t>An increase in the use of condoms by sexual offenders has been observed. This is likely to be due both to the risk of sexually transmitted diseases and to prevent the transfer of DNA evidence. In this scenario the detection of condom lubricants at a crime scene could aid in proving corpus delicti. Here we show a novel application of Matrix-Assisted Laser Desorption/Ionisation Mass Spectrometry Imaging (MALDI MSI) for mapping the fingermark ridge pattern simultaneously to the detection of the condom lubricant within the fingermark itself. Two condom brands have been investigated to prove the concept. Condoms were handled producing lubricant-contaminated fingermarks. Images of the ridge pattern were obtained simultaneously to the detection of two lubricants, even several weeks after the fingermark deposition. The results therefore show the potential of MALDI MSI to link the suspect (identification through fingermark ridge pattern) to the crime (detection of condom lubricant) in one analysis. This would enable forensic scientists to provide evidence with stronger support in alleged cases of sexual assault. Copyright (C) 2011 John Wiley &amp; Sons, Ltd.</t>
  </si>
  <si>
    <t>Bradshaw, R; Wolstenholme, R; Blackledge, RD; Clench, MR; Ferguson, LS; Francese, S</t>
  </si>
  <si>
    <t>Bradshaw, Robert; Wolstenholme, Rosalind; Blackledge, Robert D.; Clench, Malcolm R.; Ferguson, Leesa S.; Francese, Simona</t>
  </si>
  <si>
    <t>Sheffield Hallam University; United States Department of Defense; United States Navy</t>
  </si>
  <si>
    <t>10.1002/rcm.4858</t>
  </si>
  <si>
    <t>A preliminary study of pores on epidermal ridges: Are there any sex differences and age related changes?</t>
  </si>
  <si>
    <t>The pore characteristics on the epidermal friction ridges are individualistic and thereby useful in the process of identification when used along with other minutiae details. The present work was undertaken with the objective of studying the sex difference and influence of age on the pore morphology. The study included 230 Indians belonging to various age groups. There was no significant difference in the pore characteristics between both the sexes. The average number of pores per centimeter of friction ridge was 8.40 in males and 8.83 in females. The closed type was the commonest type of pores seen. The size of pores varied from 69 mu m to 284 pm in males and 66 mu m-287 mu m in females. The medium-sized pores were more common than the small and large-sized pores. The majority of the pores were situated in the periphery of the ridge. The commonest shape of pores seen was circular and oval shaped pores. As the age advances, the number of pores does not significantly vary. But, the size gradually increases, and the position and shape of pores changes with the age. (C) 2011 Elsevier Ltd and Faculty of Forensic and Legal Medicine. All rights reserved.</t>
  </si>
  <si>
    <t>Nagesh, KR; Bathwal, S; Ashoka, B</t>
  </si>
  <si>
    <t>Nagesh, K. R.; Bathwal, Shikha; Ashoka, B.</t>
  </si>
  <si>
    <t>Forensic science; Forensic identification; Dactylography; Poroscopy; Friction ridge; Epidermal pore; Fingerprint</t>
  </si>
  <si>
    <t>Father Muller Medical College; Manipal Academy of Higher Education (MAHE); Kasturba Medical College, Mangalore</t>
  </si>
  <si>
    <t>10.1016/j.jflm.2011.06.005</t>
  </si>
  <si>
    <t>An Investigation into the Use of a Portable Cyanoacrylate Fuming System (SUPERfume®) and Aluminum Powder for the Development of Latent Fingermarks</t>
  </si>
  <si>
    <t>Few techniques offer in situ methods of friction ridge skin mark development. In situ development reduces mark transportation, degradation, and often cost. The effectiveness of cyanoacrylate fuming using the SUPERfume (R) and dusting with aluminum powder for latent fingermark development on several nonporous surfaces, stored in various temperature environments for time periods up to 52 weeks, was investigated. Five thousand and four hundred latent fingermarks were deposited under controlled conditions and graded. The results suggested that cyanoacrylate fuming (SUPERfume (R), Foster and Freeman, U. K.) was more effective at developing latent fingermarks on textured and smooth plastic surfaces and for marks stored in temperatures of 37 degrees C, whereas aluminum powder was more effective on glass, enameled metal paint, and varnished wood, and for storage temperatures below 20 degrees C. There were no significant benefits to using either technique for marks older than 24 h, but it was possible to develop fingermarks following 52 weeks of storage using both techniques.</t>
  </si>
  <si>
    <t>forensic science; fingerprints; latent fingermarks; cyanoacrylate fuming; SUPERfume (R); aluminum powder</t>
  </si>
  <si>
    <t>10.1111/j.1556-4029.2011.01847.x</t>
  </si>
  <si>
    <t>CdTe-Montmorillonite Nanocomposites: Control Synthesis, UV Radiation-Dependent Photoluminescence, and Enhanced Latent Fingerprint Detection</t>
  </si>
  <si>
    <t>CdTe-montmorillonite (CdTe-MMT) nanocomposites are synthesized by in situ intercalation of CdTe quantum dots (QDs) into a sodium MMT clay matrix via an ion exchange process following a low-temperature solution, synthetic approach. Due to the confinement of CdTe QDs in the layered structure of the sodium MMT clay matrix, the resulting CdTe-MMT nanocomposites possess very stable chemical properties in air and show interesting, tunable highly efficient UV. radiation dependent photoluminescence. The obtained CdTe-MMT nanocomposites overcome the oxidation problem Of pure CdTe QD powders in air, which May result in Weakening of photoluminescence. Due to their chemical stability, enhanced adhesive property, easy preparation, low cost, and unique photoluminescence, the CdTe-MMT nanocomposites are used as alternative fluorescent labeling markers for enhanced latent fingerprint detection on a variety of object surfaces in forensic science for individual identification. In contrast with those detected with commercially, available fluorescent labeling marks, fingerprints detected with CdTe-MMT nanocomposites can be well-defined in terms of finger ridge details without background staining, resulting in good definition for enhanced detection. The obtained CdTe-MMT nanocomposites may find potential application in forensic science for individual identification.</t>
  </si>
  <si>
    <t>Gao, F; Lv, CF; Han, JX; Li, XY; Wang, Q; Zhang, J; Chen, C; Li, Q; Sun, XF; Zheng, JC; Bao, LR; Li, X</t>
  </si>
  <si>
    <t>Gao, Feng; Lv, Caifeng; Han, Jiaxing; Li, Xiyue; Wang, Qin; Zhang, Jun; Chen, Cheng; Li, Qun; Sun, Xiufeng; Zheng, Jincheng; Bao, Liru; Li, Xin</t>
  </si>
  <si>
    <t>JOURNAL OF PHYSICAL CHEMISTRY C</t>
  </si>
  <si>
    <t>Inner Mongolia University; Tiangong University</t>
  </si>
  <si>
    <t>10.1021/jp205021j</t>
  </si>
  <si>
    <t>Distribution of the minutiae in the fingerprints of a sample of the Spanish population</t>
  </si>
  <si>
    <t>One of the fundamental aspects of the process of identification through fingerprints is the comparison of the minutiae between the fingermark obtained at the scene of the crime and the suspect's corresponding finger. There is no scientific basis in this process that allows the use of numerical standards, such as those kept in different countries, to obtain the identification. The recent mistakes made in the field of dactyloscopy, together with the growing rigor and scrutiny that forensic evidence undergoes in the legislative and scientific areas, have resulted in the need to reconsider some of the basic principles that support this discipline. A probabilistic estimation of the evidential value is especially necessary; therefore, it is indispensable to know and quantify the variability of the features used in the identification process. The sample studied for this research was obtained from 100 Caucasian men and 100 Caucasian women from the Spanish population, which amounts to a total of 2000 fingerprints. The different types of minutiae were located, identified, and quantified visually on the fingerprint, in four sectors, and inside and outside of a circle, whose radius cut, perpendicularly, fifteen ridges starting from the center cut of the axes that defined the sectors. According to the results obtained in this study, through dactyloscopic identification, the weight of the evidence of a minutia, such as the ridge endings, with frequencies between 55% and 65%, according to the area and gender evaluated, cannot be the same as that of a bifurcation or convergence, with frequencies of 13-18% or those of other minutiae that show frequencies lower than 3%. The significant differences found in the topological distribution of the endings, bifurcations, and convergences show the need to take into account, for its demonstrational value, the finger area in which they are evaluated. The significant association observed between the types of minutiae and the different fingers revealed a greater frequency of endings on the thumb and index fingers, and bifurcations and convergences on the middle, ring, and little fingers. (c) 2010 Elsevier Ireland Ltd. All rights reserved.</t>
  </si>
  <si>
    <t>Gutiérrez-Redomero, E; Alonso-Rodríguez, C; Hernández-Hurtado, LE; Rodríguez-Villalba, JL</t>
  </si>
  <si>
    <t>Gutierrez-Redomero, Esperanza; Alonso-Rodriguez, Concepcion; Hernandez-Hurtado, Luis E.; Rodriguez-Villalba, Jose L.</t>
  </si>
  <si>
    <t>Frequencies; Minutiae; Fingerprints; Spanish population; Identification; Forensic anthropology</t>
  </si>
  <si>
    <t>Universidad de Alcala</t>
  </si>
  <si>
    <t>10.1016/j.forsciint.2010.11.006</t>
  </si>
  <si>
    <t>Fingerprint identification on a bog body (650 BC)</t>
  </si>
  <si>
    <t>Two thousand and six hundred fifty years after the death of the Girl of the Uchter Moor, it was still possible to secure good-quality fingerprints from the right hand of this bog body by using photographic methods followed by image enhancement with an Automated Fingerprint Identification System. A detailed fingerprint analysis was performed, and all five fingers of Moora's right hand exhibited ulnar loops. Even today, this is still the most common fingerprint pattern type in Europe. It was also possible to find enough minutiae on the right thumb for secure dactyloscopic identification after more than 2,000 years. The example of Moora therefore demonstrates new possibilities for future fingerprint examinations of ancient bodies in archaeological as well as forensic casework.</t>
  </si>
  <si>
    <t>Mull, G; Püschel, K; Jopp, E</t>
  </si>
  <si>
    <t>Mull, Guenther; Pueschel, Klaus; Jopp, Eilin</t>
  </si>
  <si>
    <t>ARCHAEOLOGICAL AND ANTHROPOLOGICAL SCIENCES</t>
  </si>
  <si>
    <t>Bog body; Fingerprint identification; Pattern type; Minutia; Image enhancement; AFIS</t>
  </si>
  <si>
    <t>University of Hamburg; University Medical Center Hamburg-Eppendorf; University of Hamburg; University Medical Center Hamburg-Eppendorf</t>
  </si>
  <si>
    <t>10.1007/s12520-011-0053-4</t>
  </si>
  <si>
    <t>Anthropology; Archaeology; Geology</t>
  </si>
  <si>
    <t>Four novel alkyl 2-cyanoacylate monomers and their use in latent fingermark detection by mid-infrared spectral imaging</t>
  </si>
  <si>
    <t>Four novel alkyl 2-cyanoacrylate monomers (alkyl = 1-cyanoethyl, 2-cyanoethyl, trideuteromethyl and pentadeuteroethyl) have been tested for their ability to develop latent fingermarks that can then be visualized using mid-infrared spectral (chemical) imaging. Each of the four monomers was chosen for its potential to produce a strong, isolated infrared spectral band in its corresponding polymer (to provide spectral contrast against most backgrounds), as well as for its potential ability to be fumed onto fingermarks in the manner of conventional ethyl 2-cyanoacrylate (superglue). With the exception of the 2-cyanoethyl 2-cyanoacrylate, which had to be fumed under reduced pressure, all of the monomers were found to be sufficiently volatile to be fumed in a conventional fuming cabinet. All four monomers polymerized selectively on fingermark ridges on a variety of non-porous and semi-porous surfaces, leading to excellent development of the fingermarks. Unfortunately, although high quality mid-infrared spectral images of the fingermarks could be formed for all of the polymers at various frequencies, the new C equivalent to N or C-D stretching vibrations did not give rise to strong enough absorption intensities for good contrast on difficult backgrounds such as polymer banknotes. However, in the 1-cyanoethyl 2-cyanoacrylate polymer, the presence of the additional nitrile group had the unintended but desirable effect of shifting the strong C=O absorption to higher frequencies, moving it away from interfering banknote absorptions. This enabled fingermark contrast to be achieved even against the intaglio printing on the banknotes. (C) 2010 Elsevier Ireland Ltd. All rights reserved.</t>
  </si>
  <si>
    <t>Tahtouh, M; Scott, SA; Kalman, JR; Reedy, BJ</t>
  </si>
  <si>
    <t>Tahtouh, Mark; Scott, Sonia A.; Kalman, John R.; Reedy, Brian J.</t>
  </si>
  <si>
    <t>Fingerprints; Cyanoacrylate; Infrared; Chemical imaging; Polymer banknotes; Forensic science</t>
  </si>
  <si>
    <t>10.1016/j.forsciint.2010.10.012</t>
  </si>
  <si>
    <t>Gender differentiation by finger ridge count among South Indian population</t>
  </si>
  <si>
    <t>The goal of this study is to determine the gender based on finger ridge count within a well-defined area. Rolled fingerprints were taken from 550 subjects (275 men and 275 women) belonging to South Indian population all within the age range of 18-65 years. Results show that women have a significantly higher ridge count than men. Application of Baye's theorem suggests that a fingerprint possessing ridge density &lt;13 ridges/25 mm(2) is most likely to be of male origin. Likewise, a fingerprint having ridge count &gt;14 ridges/25 mm(2) are most likely to be of female origin. These results are helpful as a tool for fingerprint experts as they can be used as a presumptive indicator of gender based on the degree of ridge density. (C) 2011 Elsevier Ltd and Faculty of Forensic and Legal Medicine. All rights reserved.</t>
  </si>
  <si>
    <t>Nithin, MD; Manjunatha, B; Preethi, DS; Balaraj, BM</t>
  </si>
  <si>
    <t>Nithin, M. D.; Manjunatha, B.; Preethi, D. S.; Balaraj, B. M.</t>
  </si>
  <si>
    <t>Fingerprint; Ridge density; Baye's theorem; Personal identification; Gender; South Indian population</t>
  </si>
  <si>
    <t>10.1016/j.jflm.2011.01.006</t>
  </si>
  <si>
    <t>Latent Fingerprint Matching</t>
  </si>
  <si>
    <t>Latent fingerprint identification is of critical importance to law enforcement agencies in identifying suspects: Latent fingerprints are inadvertent impressions left by fingers on surfaces of objects. While tremendous progress has been made in plain and rolled fingerprint matching, latent fingerprint matching continues to be a difficult problem. Poor quality of ridge impressions, small finger area, and large nonlinear distortion are the main difficulties in latent fingerprint matching compared to plain or rolled fingerprint matching. We propose a system for matching latent fingerprints found at crime scenes to rolled fingerprints enrolled in law enforcement databases. In addition to minutiae, we also use extended features, including singularity, ridge quality map, ridge flow map, ridge wavelength map, and skeleton. We tested our system by matching 258 latents in the NIST SD27 database against a background database of 29,257 rolled fingerprints obtained by combining the NIST SD4, SD14, and SD27 databases. The minutiae-based baseline rank-1 identification rate of 34.9 percent was improved to 74 percent when extended features were used. In order to evaluate the relative importance of each extended feature, these features were incrementally used in the order of their cost in marking by latent experts. The experimental results indicate that singularity, ridge quality map, and ridge flow map are the most effective features in improving the matching accuracy.</t>
  </si>
  <si>
    <t>Jain, AK; Feng, JJ</t>
  </si>
  <si>
    <t>Jain, Anil K.; Feng, Jianjiang</t>
  </si>
  <si>
    <t>Fingerprint; minutiae; latent; descriptor; matching; forensics; extended features</t>
  </si>
  <si>
    <t>Michigan State University; Tsinghua University</t>
  </si>
  <si>
    <t>10.1109/TPAMI.2010.59</t>
  </si>
  <si>
    <t>Methods for the enhancement of fingermarks in blood</t>
  </si>
  <si>
    <t>Fingermarks formed in or by blood often require specific development techniques. This review examines techniques and materials that may be used to enhance and record fingermarks deposited in blood or fingermarks generated by blood-contaminated papillary ridges. A large number of techniques are presented here and are discussed from a chemical as well as practical perspective. It is concluded that an optimized sequence of techniques targeting both latent (non-bloody) and bloody fingermarks must be applied to detect and enhance the maximum number of marks, and therefore optimize the information content from exhibits that may bear marks in blood. (C) 2011 Elsevier Ireland Ltd. All rights reserved.</t>
  </si>
  <si>
    <t>Bossers, LCAM; Roux, C; Bell, M; McDonagh, AM</t>
  </si>
  <si>
    <t>Bossers, Lydia C. A. M.; Roux, Claude; Bell, Michael; McDonagh, Andrew M.</t>
  </si>
  <si>
    <t>Fingermarks; Blood; Fingerprints; Detection techniques; Protein dye; Haem reagent; Haemoglobin</t>
  </si>
  <si>
    <t>10.1016/j.forsciint.2011.04.006</t>
  </si>
  <si>
    <t>Moistened Hands Do Not Necessarily Allude to High Quality Fingerprints: The Relationship Between Palmar Moisture and Fingerprint Donorship</t>
  </si>
  <si>
    <t>We explored the quality distribution of ninhydrin-developed prints on A4 bond paper in two groups of individuals, in Israel and in India. While the quality distributions of the developed marks in both countries had some dissimilarities, both groups showed the expected bell-shape distribution, with the majority of the donors belonging to the central zone, defined as average or good. Attempt was made to correlate between a physiological feature, palmar moisture, and the fingerprint donorship. As a rule, high fingermark quality could be associated with sweating hands, but there were individuals with moist palms whose fingermarks had a low score and vice versa. This finding supports the logical but hitherto unproven assumption that besides the amount of palmar sweat, the other physiological factor governing the prints' quality is the total amount of substrate, amino acids in this case, in the latent deposits, which depends on the substrate concentration in the sweat.</t>
  </si>
  <si>
    <t>Almog, J; Sheratzki, H; Elad-Levin, M; Sagiv, AE; Singh, GD; Jasuja, OP</t>
  </si>
  <si>
    <t>Almog, Joseph; Sheratzki, Hadar; Elad-Levin, Michal; Sagiv, Assaf E.; Singh, Gagan Deep; Jasuja, Om Prakash</t>
  </si>
  <si>
    <t>forensic science; fingerprints; fingermarks; amino acids; ninhydrin; fingerprint donorship; Corneometer; palmar sweat</t>
  </si>
  <si>
    <t>Hebrew University of Jerusalem; Hebrew University of Jerusalem; Punjabi University</t>
  </si>
  <si>
    <t>10.1111/j.1556-4029.2010.01587.x</t>
  </si>
  <si>
    <t>Morphological Pattern of Palatal Rugae in Children of Davangere</t>
  </si>
  <si>
    <t>The aim of this study was to identify and compare the rugae pattern between males and females of two different communities in the city of Davangere, Karnataka, India, which may be an additional method of identification in cases of crimes or communal riots. Elastomeric impressions of the maxillary arch of 100 selected children were made; casts were poured in Type IV stone. The method of identification of rugae pattern followed was that of Lysell and Thomas and Kotze, which includes the number, shape, direction, and unification of rugae. The study revealed no significant difference in the total number or length of rugae between the two communities and sexes. However, with regard to shape and unification, females showed a significantly higher diverging rugae type while males had a significant number of circular and converging type of rugae. Also, discrimination function analysis allowed a moderate differentiation of the population. Hence, the rugae pattern can be an additional method of differentiation in conjunction with the other methods such as visual, fingerprints, and dental characteristics in forensic sciences.</t>
  </si>
  <si>
    <t>Jibi, PM; Gautam, KK; Basappa, N; Raju, OS</t>
  </si>
  <si>
    <t>Jibi, Paul M.; Gautam, Keshav K.; Basappa, Nadig; Raju, Orekondi S.</t>
  </si>
  <si>
    <t>forensic science; forensic dentistry; palatal rugae; dental casts; discriminant function analysis; human identification</t>
  </si>
  <si>
    <t>10.1111/j.1556-4029.2011.01831.x</t>
  </si>
  <si>
    <t>Morphological study of the palatal rugae in western Indian population</t>
  </si>
  <si>
    <t>The aim of this study was to identify and compare the different morphological rugae patterns in males and females of western Indian population, which may be an additional method of identification in cases of crimes or aircraft accidents. A total of 108 plaster casts, equally distributed between the sexes and belonging to similar age-group, were examined for different biometric characteristics of the palatal rugae including number, shape, length, direction and unification and their incidence recorded. Association between these rugae biometric characteristics and sex were tested using chi-square analysis and statistical descriptors were identified for each of these parameters using the SPSS 15.0. The study revealed a statistically significant difference in the total number of rugae between the two sexes (P = 0.000). The different types of rugae between the males and females were statistically compared. The female showed a highly significant difference in the sinuous (P = 0.002) and primary type (P = 0.000) while the male had a significant difference in the unification (P = 0.005). The predominant direction of the rugae was found to be forward relative to backward. It may be concluded that the rugae pattern can be an additional method of differentiation between the male and female in conjunction with the other methods such as visual, fingerprints, and dental characteristics in forensic sciences. (C) 2011 Elsevier Ltd and Faculty of Forensic and Legal Medicine. All rights reserved.</t>
  </si>
  <si>
    <t>Gondivkar, SM; Patel, S; Gadbail, AR; Gaikwad, RN; Chole, R; Parikh, RV</t>
  </si>
  <si>
    <t>Gondivkar, Shailesh M.; Patel, Swetal; Gadbail, Amol R.; Gaikwad, Rahul N.; Chole, Revant; Parikh, Rima V.</t>
  </si>
  <si>
    <t>Palatal rugae; Palate; Rugoscopy; Forensic; Human differentiation</t>
  </si>
  <si>
    <t>Sumandeep Vidyapeeth; Datta Meghe Institute of Higher Education &amp; Research (Deemed to be University); Sharad Pawar Dental College &amp; Hospital (SPDC); Datta Meghe Institute of Higher Education &amp; Research (Deemed to be University); Sharad Pawar Dental College &amp; Hospital (SPDC); People's University; People's Dental Academy (PDA)</t>
  </si>
  <si>
    <t>10.1016/j.jflm.2011.06.007</t>
  </si>
  <si>
    <t>Multifeature-Based High-Resolution Palmprint Recognition</t>
  </si>
  <si>
    <t>Palmprint is a promising biometric feature for use in access control and forensic applications. Previous research on palmprint recognition mainly concentrates on low-resolution (about 100 ppi) palmprints. But for high-security applications (e. g., forensic usage), high-resolution palmprints (500 ppi or higher) are required from which more useful information can be extracted. In this paper, we propose a novel recognition algorithm for high-resolution palmprint. The main contributions of the proposed algorithm include the following: 1) use of multiple features, namely, minutiae, density, orientation, and principal lines, for palmprint recognition to significantly improve the matching performance of the conventional algorithm. 2) Design of a quality-based and adaptive orientation field estimation algorithm which performs better than the existing algorithm in case of regions with a large number of creases. 3) Use of a novel fusion scheme for an identification application which performs better than conventional fusion methods, e. g., weighted sum rule, SVMs, or Neyman-Pearson rule. Besides, we analyze the discriminative power of different feature combinations and find that density is very useful for palmprint recognition. Experimental results on the database containing 14,576 full palmprints show that the proposed algorithm has achieved a good performance. In the case of verification, the recognition system's False Rejection Rate (FRR) is 16 percent, which is 17 percent lower than the best existing algorithm at a False Acceptance Rate (FAR) of 10(-5), while in the identification experiment, the rank-1 live-scan partial palmprint recognition rate is improved from 82.0 to 91.7 percent.</t>
  </si>
  <si>
    <t>Dai, JF; Zhou, J</t>
  </si>
  <si>
    <t>Dai, Jifeng; Zhou, Jie</t>
  </si>
  <si>
    <t>Palmprint; orientation field; the composite algorithm; density map; data fusion</t>
  </si>
  <si>
    <t>Tsinghua University</t>
  </si>
  <si>
    <t>10.1109/TPAMI.2010.164</t>
  </si>
  <si>
    <t>Optical Enhancement of Fingerprint Deposits on Brass Using Digital Color Mapping</t>
  </si>
  <si>
    <t>The reflection of visible light from alpha-phase brass subject to surface oxidation in air at elevated temperatures is investigated. X-ray photoelectron and auger electron spectroscopy confirm that covered areas of brass (not exposed to air) display dezincification but an absence of significant surface oxidation, confirming a differential oxidation mechanism. Visualization of differential oxidation is shown to be enhanced by selective digital mapping of colors reflected from the surface of the brass using Adobe (R) Photoshop (R). Enhancement is optimal when the brass is heated to similar to 250 degrees C with areas of oxidation having a mirror-like appearance. The use of this enhancement method to produce a faithful image of fingerprint ridge characteristics is demonstrated on brass shell casings where fingerprints were deposited prefiring.</t>
  </si>
  <si>
    <t>forensic science; latent fingerprint; print visualization; metal corrosion; electrochemical mechanism; optical enhancement</t>
  </si>
  <si>
    <t>10.1111/j.1556-4029.2011.01834.x</t>
  </si>
  <si>
    <t>Palmar dermatoglyphics in children with acute lymphoblastic leukemia - A preliminary investigation</t>
  </si>
  <si>
    <t>Background: Acute lymphoblastic leukemia (ALL) is a malignant disease of as yet an unknown origin. Researchers in the past have studied the association between dermatoglyphic features in the hand and congenital diseases and diseases with genetic influences. Objective: The present research is intended to study the association between acute lymphoblastic leukemia (ALL) and palmar dermatoglyphic characteristics to assess the value of dermatoglyphics as a screening tool to detect leukemia in high risk groups. Methods: Case-control study conducted at the department of Pediatrics, KMC Attavara, a tertiary care teaching hospital of Kasturba Medical College, Mangalore (Manipal University), India during 2006. Twenty-four children suffering from acute lymphoblastic leukemia were included in the study. The dermatoglyhic features (ab- ridge count, atd, tda and dat angles) of their palm prints were compared with the age and sex matched controls. Results: The present research indicates an association between dermatoglyphic features and ALL The mean ab-ridge count, and the mean atd - angle were observed to be higher in cases while the mean tda - angle was found to be lower in cases than controls. Conclusions: The findings of the present research are suggestive of a possible trend and an association of dermatoglyphic features with children suffering from ALL Similar studies can be useful in rare forensic case work where the association of dermatoglyphic features with certain diseases is to be explored. (c) 2011 Elsevier Ltd and Faculty of Forensic and Legal Medicine. All rights reserved.</t>
  </si>
  <si>
    <t>Bukelo, MJ; Kanchan, T; Rau, ATK; Unnikrishnan, B; Bukelo, MF; Krishna, VN</t>
  </si>
  <si>
    <t>Bukelo, Mario Joseph; Kanchan, Tanuj; Rau, A. T. K.; Unnikrishnan, B.; Bukelo, Maria Frances; Krishna, Vinay Narasimha</t>
  </si>
  <si>
    <t>Palmar dermatoglyphics; Triradii and angles; Acute lymphoblastic leukemia (ALL); Children</t>
  </si>
  <si>
    <t>Manipal Academy of Higher Education (MAHE); Kasturba Medical College, Mangalore; Manipal Academy of Higher Education (MAHE); Kasturba Medical College, Mangalore; Father Muller Medical College; Bangalore Medical College &amp; Research Institute (BMCRI)</t>
  </si>
  <si>
    <t>10.1016/j.jflm.2011.01.016</t>
  </si>
  <si>
    <t>Solid-State Acquisition of Fingermark Topology using Dense Columnar Thin Films</t>
  </si>
  <si>
    <t>Various vacuum techniques are employed to develop fingermarks on evidentiary items. In this work, a vacuum was used to deposit columnar thin films (CTFs) on untreated, cyanoacrylate-fumed or dusted fingermarks on a limited selection of nonporous surfaces (microscope glass slides and evidence tape). CTF deposition was not attempted on fingermarks deposited on porous surfaces. The fingermarks were placed in a vacuum chamber with the fingermark side facing an evaporating source boat containing either chalcogenide glass or MgF(2). Thermal evaporation of chalcogenide glass or MgF(2) under a 1 mu Torr vacuum for 30 min formed dense CTFs on fingermark ridges, capturing the topographical features. The results show that it is possible to capture fingermark topology using CTFs on selected untreated, vacuumed cyanoacrylate-fumed or black powder-dusted nonporous surfaces. Additionally, the results suggested this might be a mechanism to help elucidate the sequence of deposition.</t>
  </si>
  <si>
    <t>Lakhtakia, A; Shaler, RC; Martín-Palma, RJ; Motyka, MA; Pulsifer, DP</t>
  </si>
  <si>
    <t>Lakhtakia, Akhlesh; Shaler, Robert C.; Martin-Palma, Raul J.; Motyka, Michael A.; Pulsifer, Drew P.</t>
  </si>
  <si>
    <t>forensic science; fingermarks; columnar thin films; impression evidence; fingermark topology; solid-state acquisition</t>
  </si>
  <si>
    <t>10.1111/j.1556-4029.2010.01685.x</t>
  </si>
  <si>
    <t>Study of finger print patterns in children with acute lymphoblastic leukemia</t>
  </si>
  <si>
    <t>Acute lymphoblastic leukemia (ALL) is a malignant disease of an unknown origin. The present case control study was intended to compare the finger print patterns between the children diagnosed with ALL and a control group. A total of 24 children with established ALL were included in the study. Fingerprints of the affected children were analyzed in both hands and compared with the finger print patterns of 24 age and sex matched controls. The study indicated an increase in frequency of whorls and a decreased frequency of loops in children suffering from ALL. Radial loops, double loops, central pocket loops and tented arches are found to be proportionately less frequent in cases than controls. On quantitative analysis of patterns, mean pattern intensity index (PII) was found to be higher in cases than controls; however, a significant overlapping was evident. Most of the cases (n = 10, 41.7%) had a PII of 16-20, while a PII of 11-15 is reported among most children in the control group (n = 16, 66.7%). The findings of the study are suggestive of a possible trend and an association of finger print patterns with children suffering from ALL. The present research emphasizes the significance of the application of forensic science in medicine and pathology.</t>
  </si>
  <si>
    <t>Bukelo, MJ; Kanchan, T; Unnikrishnan, B; Rekha, T; Ashoka, B; Rau, ATK</t>
  </si>
  <si>
    <t>Bukelo, Mario Joseph; Kanchan, Tanuj; Unnikrishnan, B.; Rekha, T.; Ashoka, B.; Rau, A. T. K.</t>
  </si>
  <si>
    <t>Acute lymphoblastic leukemia (ALL); Dermatoglyphics; Finger print patterns; Pattern intensity index; Children</t>
  </si>
  <si>
    <t>Manipal Academy of Higher Education (MAHE); Kasturba Medical College, Mangalore; Manipal Academy of Higher Education (MAHE); Kasturba Medical College, Mangalore</t>
  </si>
  <si>
    <t>10.1007/s12024-010-9190-9</t>
  </si>
  <si>
    <t>The investigation of a relative contrast index model for fingerprint quantification</t>
  </si>
  <si>
    <t>The quantification of fingerprint contrast is a relatively new concept in fingerprint enhancement research. It has emerged as a mode of fingerprint assessment to reduce the potential biased of visual qualitative assessment. Subjective qualitative methods that are currently reported in the literature include; side-by-side assessment, assigning a score to a treatment based on visible criteria and stating observed results without presenting supporting validation. These qualitative methods often do not state clearly the visual assessment parameters and produce a degree of ambiguity when defining the enhancement results. The relative contrast index model was constructed to empirically quantify the difference in contrast between fingerprint ridges and valleys, using measurements gained from a microspectrophotometer. This paper seeks to further investigate this recent research and test the model using three different microspectrophotometers. Data from these separate sources will determine whether the theoretical aspects of the model would pragmatically produce reliable and repeatable results across a range of microspectrophotometers found in forensic laboratories. (C) 2010 Elsevier Ireland Ltd. All rights reserved.</t>
  </si>
  <si>
    <t>Vanderwee, J; Porter, G; Renshaw, A; Bell, M</t>
  </si>
  <si>
    <t>Vanderwee, Jana; Porter, Glenn; Renshaw, Adrian; Bell, Michael</t>
  </si>
  <si>
    <t>Fingermark enhancement; Contrast; Fingerprinting; Photography; Optical enhancement; Relative contrast index</t>
  </si>
  <si>
    <t>Western Sydney University</t>
  </si>
  <si>
    <t>10.1016/j.forsciint.2010.05.005</t>
  </si>
  <si>
    <t>THE NEED FOR A RESEARCH CULTURE IN THE FORENSIC SCIENCES</t>
  </si>
  <si>
    <t>The methods, techniques, and reliability of the forensic sciences in general, and the pattern identification disciplines in particular, have faced significant scrutiny in recent years. Critics have attacked the scientific basis for the assumptions and claims made by forensic scientists both in and out of the courtroom. Defenders have emphasized courts' longstanding acceptance of forensic science evidence, the relative dearth of known errors, and practitioners' skill and experience. This Article reflects an effort made by a diverse group of participants in these debates, including law professors, academics from several disciplines, and practicing forensic scientists, to find and explore common ground. To what extent do the forensic sciences need to change in order to place themselves on an appropriately secure foundation in the twenty-first century? We all firmly agree that the traditional forensic sciences in general, and the pattern identification disciplines, such as fingerprint, firearm, toolmark, and handwriting identification evidence in particular, do not currently possess-and absolutely must develop-a well-established scientific foundation. This can only be accomplished through the development of a research culture that permeates the entire field of forensic science. A research culture, we argue, must be grounded in the values of empiricism, transparency, and a commitment to an ongoing critical perspective. The forensic science disciplines need to substantially increase their commitment to evidence from empirical research as the basis for their conclusions. Sound research, rather than experience, training, and longstanding use, must become the central method by which assertions are justified. In this Article, we describe the underdeveloped research culture in the non-DNA forensic sciences, offer suggestions for how it might be improved, and explain why it matters.</t>
  </si>
  <si>
    <t>Mnookin, JL; Cole, SA; Dror, IE; Fisher, BAJ; Houck, MM; Inman, K; Kaye, DH; Koehler, JJ; Langenburg, G; Risinger, DM; Rudin, N; Siegel, J; Stoney, DA</t>
  </si>
  <si>
    <t>Mnookin, Jennifer L.; Cole, Simon A.; Dror, Itiel E.; Fisher, Barry A. J.; Houck, Max M.; Inman, Keith; Kaye, David H.; Koehler, Jonathan J.; Langenburg, Glenn; Risinger, D. Michael; Rudin, Norah; Siegel, Jay; Stoney, David A.</t>
  </si>
  <si>
    <t>UCLA LAW REVIEW</t>
  </si>
  <si>
    <t>University of California System; University of California Irvine; University of London; University College London; West Virginia University; California State University System; California State University Monterey Bay; California State University East Bay; Pennsylvania Commonwealth System of Higher Education (PCSHE); Pennsylvania State University; Pennsylvania State University - University Park; Pennsylvania Commonwealth System of Higher Education (PCSHE); Pennsylvania State University; Pennsylvania State University - University Park; Northwestern University; Seton Hall University; Purdue University System; Purdue University; Purdue University in Indianapolis; Purdue University System; Purdue University; Purdue University in Indianapolis</t>
  </si>
  <si>
    <t>Thermal development of latent fingermarks on porous surfaces-Further observations and refinements</t>
  </si>
  <si>
    <t>In a further study of the thermal development of fingermarks on paper and similar surfaces, it is demonstrated that direct contact heating of the substrate using coated or ceramic surfaces at temperatures in excess of 230 degrees C produces results superior to those obtained using hot air. Fingermarks can also be developed in this way on other cellulose-based substrates such as wood and cotton fabric, though ridge detail is difficult to obtain in the latter case. Fluorescence spectroscopy indicates that the phenomena observed during the thermal development of fingermarks can be reproduced simply by heating untreated white copy paper or filter paper, or these papers treated with solutions of sodium chloride or alanine. There is no evidence to suggest that the observed fluorescence of fingermarks heated on paper is due to a reaction of fingermark constituents on or with the paper. Instead, we maintain that the ridge contrast observed first as fluorescence, and later as brown charring, is simply an acceleration of the thermal degradation of the paper. Thermal degradation of cellulose, a major constituent of paper and wood, is known to give rise to a fluorescent product if sufficient oxygen is available [1-5]. However, the absence of atmospheric oxygen has only a slight effect on the thermal development of fingermarks, indicating that there is sufficient oxygen already present in paper to allow the formation of the fluorescent and charred products. In a depletion study comparing thermal development of fingermarks on paper with development using ninhydrin, the thermal technique was found to be as sensitive as ninhydrin for six out of seven donors. When thermal development was used in sequence with ninhydrin and DFO, it was found that only fingermarks that had been developed to the fluorescent stage ( a few seconds of heating) could subsequently be developed with the other reagents. In the reverse sequence, no useful further development was noted for fingermarks that were treated thermally after having been developed with ninhydrin or DFO. Aged fingermarks, including marks from 1-year-old university examination papers were successfully developed using the thermal technique. (C) 2010 Elsevier Ireland Ltd. All rights reserved.</t>
  </si>
  <si>
    <t>Song, DF; Sommerville, D; Brown, AG; Shimmon, RG; Reedy, BJ; Tahtouh, M</t>
  </si>
  <si>
    <t>Song, Di Fei; Sommerville, Daniel; Brown, Adam G.; Shimmon, Ronald G.; Reedy, Brian J.; Tahtouh, Mark</t>
  </si>
  <si>
    <t>Forensic science; Fingerprints; Fingermarks; Thermal development; Fluorescence; Charring</t>
  </si>
  <si>
    <t>10.1016/j.forsciint.2010.05.008</t>
  </si>
  <si>
    <t>Uniqueness in the forensic identification sciences-Fact or fiction?</t>
  </si>
  <si>
    <t>Fingerprint analysts, firearms and toolmark examiners, and forensic odontologists often rely on the uniqueness proposition in order to support their theory of identification. However, much of the literature claiming to have proven uniqueness in the forensic identification sciences is methodologically weak, and suffers flaws that negate any such conclusion being drawn. The finding of uniqueness in any study appears to be an overstatement of the significance of its results, and in several instances, this claim is made despite contrary data being presented. The mathematical and philosophical viewpoint regarding this topic is that obtaining definitive proof of uniqueness is considered impossible by modern scientific methods. More importantly, there appears to be no logical reason to pursue such research, as commentators have established that uniqueness is not the essential requirement for forming forensic conclusions. The courts have also accepted this in several recent cases in the United States, and have dismissed the concept of uniqueness as irrelevant to the more fundamental question of the reliability of the forensic analysis. (C) 2010 Elsevier Ireland Ltd. All rights reserved.</t>
  </si>
  <si>
    <t>Page, M; Taylor, J; Blenkin, M</t>
  </si>
  <si>
    <t>Page, Mark; Taylor, Jane; Blenkin, Matt</t>
  </si>
  <si>
    <t>Forensic science; Uniqueness; Individualisation; Fingerprint; Forensic odontology; Toolmark</t>
  </si>
  <si>
    <t>University of Newcastle</t>
  </si>
  <si>
    <t>10.1016/j.forsciint.2010.08.004</t>
  </si>
  <si>
    <t>Visualization of Latent Fingermark Corrosion of Brass, Climatic Influence in a Comparison Between the UK and Iraq</t>
  </si>
  <si>
    <t>Through a comparison of fingermark sweat corrosion of alpha phase brass in both the U.K. and Iraq, we show how samples from Iraq have improved fingermark corrosion over U.K. samples that require no additional enhancement prior to visualization. Over 50% of Iraqi samples produced fingermark corrosion with full ridge detail compared with 0% from the U.K. X-ray photoelectron spectroscopy analysis of the fingermark corrosion products showed that Iraqi samples exhibit more dezincification with the Zn:Cu ratio averaging 1:1.82 compared with 1:3.07 for U.K. samples. Auger spectroscopy showed the presence of both zinc oxide and copper (I) oxide. No copper (II) was observed on the surface of the corroded brass. Opportunities to exploit the optical properties of these thin film oxides to enhance the visualization of fingermark corrosion are considered, and the potential to use fingermark corrosion of metal as a means of visualizing fingerprints in war zones is discussed.</t>
  </si>
  <si>
    <t>Bond, JW; Eliopulos, LN; Brady, TF</t>
  </si>
  <si>
    <t>Bond, John W.; Eliopulos, Louis N.; Brady, Thomas F.</t>
  </si>
  <si>
    <t>forensic science; latent fingermark; print visualization; metal surface; electrochemical mechanism; latent fingermark components; climate; detection</t>
  </si>
  <si>
    <t>University of Leicester; United States Department of Defense; United States Navy; United States Department of Defense; United States Navy</t>
  </si>
  <si>
    <t>10.1111/j.1556-4029.2010.01680.x</t>
  </si>
  <si>
    <t>An efficient fingerprint image compression technique based on wave atoms decomposition and multistage vector quantization</t>
  </si>
  <si>
    <t>Modern fingerprint image compression and reconstruction standards used by the US Federal Bureau of Investigation (FBI) are based upon the popular biorthogonal 9-7 discrete wavelet transform. Multiresolution analysis tools have been successfully applied to fingerprint image compression for more than a decade; we propose a novel fingerprint image compression technique based on wave atoms decomposition and multistage vector quantization. Wave atoms decomposition has been specifically designed for enhanced representation of oscillatory patterns and to convey precise temporal and spatial information. Our proposed compression scheme is based upon multistage vector quantization of processed wave atoms representation of fingerprint images. Wave atoms expansion is processed using mathematical morphological operators to emphasize and retain significant coefficients for transmission. Quantized information is encoded using arithmetic entropy scheme. The proposed image compression standard outperforms other well established methods and achieves PSNR gain up to 8.07 dB in comparison to FBI's wavelet scalar quantization. Data mining, law enforcement, border security, and forensic applications can potentially benefit from our compression scheme.</t>
  </si>
  <si>
    <t>Mohammed, AA; Minhas, R; Wu, QMJ; Sid-Ahmed, MA</t>
  </si>
  <si>
    <t>Mohammed, Abdul Adeel; Minhas, Rashid; Wu, Q. M. Jonathan; Sid-Ahmed, M. A.</t>
  </si>
  <si>
    <t>INTEGRATED COMPUTER-AIDED ENGINEERING</t>
  </si>
  <si>
    <t>Image compression; fingerprint images; wave atoms decomposition; multistage vector quantization; arithmetic codings</t>
  </si>
  <si>
    <t>University of Windsor</t>
  </si>
  <si>
    <t>10.3233/ICA-2010-0327</t>
  </si>
  <si>
    <t>Effect of substrate surface topography on forensic development of latent fingerprints with iron oxide powder suspension</t>
  </si>
  <si>
    <t>Latent fingerprint deposition and effectiveness of detection are strongly affected by the surface on which prints are deposited. Material properties, surface roughness, morphology, chemistry and hydrophobicity can affect the usefulness or efficacy of forensic print development techniques. Established protocols outline appropriate techniques and sequences of processes for broad categories of operational surfaces. This study uses atomic force microscopy and scanning electron microscopy to investigate a series of surfaces classified as smooth, non-porous plastic. Latent prints developed with iron oxide powder suspension are analysed on a range of scales from macro to nano to help elucidate the interaction mechanisms between the latent fingerprint, development agent and underlying surface. Differences between surfaces have a strong effect, even within this single category. We show that both average roughness and topographical feature shape, characterised by skew, kurtosis and lay, are important factors to consider for the processing of latent fingerprints. Copyright (C) 2010 John Wiley &amp; Sons, Ltd.</t>
  </si>
  <si>
    <t>Jones, B. J.; Downham, R.; Sears, V. G.</t>
  </si>
  <si>
    <t>SURFACE AND INTERFACE ANALYSIS</t>
  </si>
  <si>
    <t>fingerprints; powder suspension; surface structure; microscopy; forensic; latent</t>
  </si>
  <si>
    <t>10.1002/sia.3311</t>
  </si>
  <si>
    <t>Gold Nanoparticles and Imaging Mass Spectrometry: Double Imaging of Latent Fingerprints</t>
  </si>
  <si>
    <t>Latent fingerprint (LFP) detection is a top-priority task in forensic science. It is a simple and effective means for the identification of individuals. Development of nanomaterials which maximize the surface interaction with endogenous substances on the ridges to enhance the contrast of the fingerprints is an important application of nanotechnology in LFP detection. However, most developments in this area have mainly focused oil the visualization of the physical pattern of the fingerprints and failed to explore the molecular information embedded in LFPs. Here, we have integrated certain distinctive properties of gold nanoparticles (AuNPs) with imaging mass spectrometry for both the visualization and molecular imaging of LFPs. Two contrasting colors (blue and pink), arising from different surface plasmon resonance (SPR) bands of the AuNPs, reveal the optical images of LFPs. The laser desorption/ionization property of the AuNPs allows the direct analysis of endogenous and exogenous compounds embedded in LFPs and imaging their distributions without disturbing the fingerprint patterns. The simultaneous visualization of LFP and the recording of its Molecular images not only provide evidence on individual identity but also resolve overlapping fingerprints, and detect hazardous substances.</t>
  </si>
  <si>
    <t>Tang, HW; Lu, W; Che, CM; Ng, KM</t>
  </si>
  <si>
    <t>Tang, Ho-Wai; Lu, Wei; Che, Chi-Ming; Ng, Kwan-Ming</t>
  </si>
  <si>
    <t>University of Hong Kong; University of Hong Kong</t>
  </si>
  <si>
    <t>10.1021/ac9026077</t>
  </si>
  <si>
    <t>High Resolution Imaging of Latent Fingerprints by Localized Corrosion on Brass Surfaces</t>
  </si>
  <si>
    <t>The Atomic Force Microscope (AFM) is capable of imaging fingerprint ridges on polished brass substrates at an unprecedented level of detail. While exposure to elevated humidity at ambient or slightly raised temperatures does not change the image appreciably, subsequent brief heating in a flame results in complete loss of the sweat deposit and the appearance of pits and trenches. Localized elemental analysis (using EDAX, coupled with SEM imaging) shows the presence of the constituents of salt in the initial deposits. Together with water and atmospheric oxygen-and with thermal enhancement-these are capable of driving a surface corrosion process. This process is sufficiently localized that it has the potential to generate a durable negative topographical image of the fingerprint. AFM examination of surface regions between ridges revealed small deposits (probably microscopic spatter of sweat components or transferred particulates) that may ultimately limit the level of ridge detail analysis.</t>
  </si>
  <si>
    <t>Goddard, AJ; Hillman, AR; Bond, JW</t>
  </si>
  <si>
    <t>Goddard, Alex J.; Hillman, A. Robert; Bond, John W.</t>
  </si>
  <si>
    <t>forensic science; latent fingerprint; atomic force microscope; imaging; localized corrosion; metal surface</t>
  </si>
  <si>
    <t>University of Leicester; University of Leicester</t>
  </si>
  <si>
    <t>10.1111/j.1556-4029.2009.01217.x</t>
  </si>
  <si>
    <t>Improved pores detection in fingerprints by applying ring led's (525 nm)</t>
  </si>
  <si>
    <t>The requirement to determine the identity of a person is becoming more and more important in the present information society. There are a number of biometric based identification and verification systems on the market for many civilian, military and forensic applications. Amongst the reliable biometric systems, fingerprint authentication plays a major role, as fingerprints are not just related to criminality anymore. Several automated fingerprint identification or verification systems dictate the market and some apply pores as additional feature to the traditionally applied minutiae systems to improve the system performance. There is, however, a financial trade off between detection of pores and the complexity of the applied optical system. In this paper, the impact of using strike light and the application of a specific wavelength to improve the reflection on the skin is presented to improve the imaging performance of existing automated fingerprint identification or verification systems (AFIS or AFVS). The results are fingerprint images with distinct pores necessary for the image and feature processing. With the introduction of computers it became possible to automate data of fingerprints. The template (original) fingerprint images are compared with the live scan images, resulting in a match score. This match score is defined in terms of the number of false accepts and false reject errors and determines the performance of the system. Despite the inverse relation of these error rates, the lower both rates, the better the system. The final result of the introduced unique features is a system with error rates significantly better than with systems applying standard prism based white light sensors. The application of all presently available fingerprint sensor systems has been extended significantly after the September 11-th incident.</t>
  </si>
  <si>
    <t>Busselaar, EJ</t>
  </si>
  <si>
    <t>Busselaar, E. J.</t>
  </si>
  <si>
    <t>OPTICA APPLICATA</t>
  </si>
  <si>
    <t>biometrics; fingerprint patterns for identification and verification; sensor design; applied telecentric optics; modulation transfer function (MTF) of an optical system; optical properties of the human skin; pores (Level 3) matching; system performance by statistical analysis (FAR and FRR analysis)</t>
  </si>
  <si>
    <t>Eindhoven University of Technology</t>
  </si>
  <si>
    <t>In situ growth of gold nanoparticles on latent fingerprints-from forensic applications to inkjet printed nanoparticle patterns</t>
  </si>
  <si>
    <t>Latent fingerprints are made visible in a single step by in situ growth of gold nanoparticles on ridge patterns. The chemicals, among the essential components of human sweat, found responsible for the formation and assembly of gold nanoparticles are screened and used as ink to write invisible patterns, using common ball pen and inkjet printer, which are then developed by selectively growing gold nanoparticles by soaking them in gold salt solution.</t>
  </si>
  <si>
    <t>Hussain, I; Hussain, SZ; Habib-ur-Rehman; Ihsan, A; Rehman, A; Khalid, ZM; Brust, M; Cooper, AI</t>
  </si>
  <si>
    <t>Hussain, Irshad; Hussain, Syed Zajif; Habib-ur-Rehman; Ihsan, Ayesha; Rehman, Asma; Khalid, Zafar M.; Brust, Mathias; Cooper, Andrew I.</t>
  </si>
  <si>
    <t>NANOSCALE</t>
  </si>
  <si>
    <t>Lahore University of Management Sciences; Pakistan Institute of Engineering &amp; Applied Science; University of Liverpool</t>
  </si>
  <si>
    <t>10.1039/c0nr00593b</t>
  </si>
  <si>
    <t>Integrated DNA and Fingerprint Analyses in the Identification of 60-Year-Old Mummified Human Remains Discovered in an Alaskan Glacier</t>
  </si>
  <si>
    <t>This report describes the identification of a merchant mariner who perished in 1948 when Northwest Airlines Flight 4422, a DC-4 carrying 24 seamen and six crew members crashed into Mount Sanford, Alaska. Fifty-one years later, a human forearm and hand were found close by the wreckage of the plane, prompting identification efforts using DNA and fingerprints. There were significant challenges to both the fingerprint and DNA analyses. The hand was badly desiccated, making fingerprint friction-ridge detail almost invisible and the remains had been embalmed upon discovery, making DNA amplification difficult. We present the results of an interdisciplinary approach that successfully addressed these challenges and ultimately led to the identification of the remains. These efforts relied on efficient fingerprint rejuvenation and imaging techniques that improved print resolution, as well as new DNA extraction techniques optimized for aggressively embalmed remains.</t>
  </si>
  <si>
    <t>Loreille, OM; Parr, RL; McGregor, KA; Fitzpatrick, CM; Lyon, C; Yang, DY; Speller, CF; Grimm, MR; Grimm, MJ; Irwin, JA; Robinson, EM</t>
  </si>
  <si>
    <t>Loreille, Odile M.; Parr, Ryan L.; McGregor, Kevin A.; Fitzpatrick, Colleen M.; Lyon, Chriss; Yang, Dongya Y.; Speller, Camilla F.; Grimm, Michael R.; Grimm, Michael J.; Irwin, Jodi A.; Robinson, Edward M.</t>
  </si>
  <si>
    <t>forensic science; fingerprint analysis; low copy number STR; mitochondrial DNA; ancient DNA; embalming; interdisciplinary; forensic genealogy; merchant mariners</t>
  </si>
  <si>
    <t>United States Department of Defense; Simon Fraser University; George Washington University</t>
  </si>
  <si>
    <t>10.1111/j.1556-4029.2010.01356.x</t>
  </si>
  <si>
    <t>Ninhydrin Thiohemiketals: Basic Research Towards Improved Fingermark Detection Techniques Employing Nano-Technology</t>
  </si>
  <si>
    <t>In the first part of a comprehensive research project towards more efficient application of nano-technology to fingerprint visualization, we investigated the possibility of more selective binding of gold nanoparticles (NP) to fingerprint material. We synthesized derivatives of ninhydrin and 1,2-indanedione containing loosely bound thiol groups. In particular: thiohemiketals (THK) of ninhydrin, and thioketals of 1,2-indanedione were prepared and tested as potential fingerprint reagents. By reacting ninhydrin with various thiols we were able to produce a series of novel THK, bearing the SR group always at C2. Ninhydrin THK reacted with amino acids to produce the expected Ruhemann's purple, and they also developed latent fingermarks on paper in a similar manner to ninhydrin. Ketals and thioketals derived from 1,2-indanedione reacted neither with amino acids nor with latent fingermarks. In the second part of the research, the thiols which are formed on the ridges as byproducts of the reaction with amino acids will be tested for their potential as stabilizers for gold NP that will become covalently bound to the fingerprint ridges.</t>
  </si>
  <si>
    <t>Almog, J; Glasner, H</t>
  </si>
  <si>
    <t>Almog, Joseph; Glasner, Hagai</t>
  </si>
  <si>
    <t>forensic science; fingermarks; ninhydrin; indanedione; hemiketals; thiohemiketals; isononyl ninhydrin</t>
  </si>
  <si>
    <t>Hebrew University of Jerusalem</t>
  </si>
  <si>
    <t>10.1111/j.1556-4029.2009.01231.x</t>
  </si>
  <si>
    <t>Pore Sub-Features Reproducibility in Direct Microscopic and Livescan Images-Their Reliability in Personal Identification</t>
  </si>
  <si>
    <t>Third level features have been reported to have equal discriminatory power as second level details in establishing personal identification. Pore area, as an extended set third level sub-feature, has been studied by minimizing possible factors that could affect pore size. The reproducibility of pore surface area has been studied using direct microscopic and 500 ppi Livescan images. Direct microscopic pore area measurements indicated that the day on which the pore area was measured had a significant impact on the measured pore area. Pore area measurement was shown to be difficult to estimate in 500 ppi Livescan measurements owing to lack of resolution. It is not possible to reliably use pore area as an identifying feature in fingerprint examination.</t>
  </si>
  <si>
    <t>Gupta, A; Sutton, R</t>
  </si>
  <si>
    <t>Gupta, Abhishek; Sutton, Raul</t>
  </si>
  <si>
    <t>forensic science; biometrics; fingerprints; third level detail; poroscopy; personal identification; livescans; direct microscopic images</t>
  </si>
  <si>
    <t>10.1111/j.1556-4029.2010.01422.x</t>
  </si>
  <si>
    <t>Sex differences from fingerprint ridge density in the Indian population</t>
  </si>
  <si>
    <t>Determination of individuality is one of the prime concerns in forensic investigation. The study of fingerprints is widely used in providing a clue regarding identity. The present study was undertaken to study the sex differences in fingerprint ridge density in the Indian population. The study done on 100 males and 100 females revealed that significant sex differences occur in the fingerprint ridge density. The present study shows a statistically significant difference in fingerprint ridge densities of male and female fingerprints in people of Indian origin. A mean fingerprint ridge density of 12 ridges/25 mm(2) or less is found to be more likely to be of males and a mean ridge count of more the 12 ridges/25 mm(2) is more likely to be of female origin. (C) 2009 Elsevier Ltd and Faculty of Forensic and Legal Medicine. All rights reserved.</t>
  </si>
  <si>
    <t>Nayak, VC; Rastogi, P; Kanchan, T; Lobo, SW; Yoganarasimha, K; Nayak, S; Rao, NG; Kumar, GP; Shetty, BSK; Menezes, RG</t>
  </si>
  <si>
    <t>Nayak, Vinod C.; Rastogi, Prateek; Kanchan, Tanuj; Lobo, Stany W.; Yoganarasimha, K.; Nayak, Smitha; Rao, Nageshkumar G.; Kumar, G. Pradeep; Shetty, B. Suresh Kumar; Menezes, Ritesh G.</t>
  </si>
  <si>
    <t>Forensic identification; Fingerprint; Fingerprint ridge density; Sex differences; Crime scene; Indian population</t>
  </si>
  <si>
    <t>Manipal Academy of Higher Education (MAHE); Kasturba Medical College, Manipal; Manipal Academy of Higher Education (MAHE); Kasturba Medical College, Mangalore; Vinayaka Mission's Research Foundation; Vinayaka Mission's Kirupananda Variyar Medical College &amp; Hospital; Manipal Academy of Higher Education (MAHE); Meenakshi Academy of Higher Education &amp; Research (MAHER); Meenakshi Medical College Hospital &amp; Research Institute</t>
  </si>
  <si>
    <t>10.1016/j.jflm.2009.09.002</t>
  </si>
  <si>
    <t>SIMS fingerprint analysis on organic substrates</t>
  </si>
  <si>
    <t>ToF-SIMS has been used in the analysis of latent fingerprints (dactyloscopy) with a view to its use in forensic and biomedical applications. Szynkowska et al. have demonstrated that SIMS can be employed to produce images of whole fingerprints on inorganic surfaces such as steel, brass and glass.([1]) We demonstrate the detection of a range of exogenous materials in fingerprints including industrial lubricants, personal care products and pharmaceuticals on organic surfaces. We demonstrate fingerprint image acquisition on model substrate materials such as Si wafer and on more 'difficult' organic substrates such as polymeric coatings, paper and printed card. SIMS images, even when acquired at low resolution, clearly delineate those regions associated with the underlying substrate materials and those from the latent fingerprint. Fingerprint images acquired by SIMS imaging are capable of visualizing the minutiae associated with fingerprints with high resolution. Such minutiae are the key latent fingerprint features that must be visualized so that a forensic fingerprint examiner may make an identification. Copyright (C) 2010 John Wiley &amp; Sons, Ltd.</t>
  </si>
  <si>
    <t>Hinder, SJ; Watts, JF</t>
  </si>
  <si>
    <t>Hinder, Steven J.; Watts, John F.</t>
  </si>
  <si>
    <t>time-of-flight secondary ion mass spectrometry; fingerprint analysis; fingerprint minutiae; imaging SIMS</t>
  </si>
  <si>
    <t>University of Surrey</t>
  </si>
  <si>
    <t>10.1002/sia.3497</t>
  </si>
  <si>
    <t>The Application of Chemical Imaging to Detection and Enhancement of Latent Fingerprints</t>
  </si>
  <si>
    <t>Chemical imaging (CI) integrates conventional imaging and spectroscopy to attain both spectral and spatial components and structural information from an object simultaneously. Vibrational spectroscopic methods, such as infrared and Raman spectroscopy, combined with imaging are particularly useful. In recent years, CI has found important application in the field of forensic science due to its advantage of highly sensitive, rapid, non-destructive features and it can provide qualitative and quantitative information about specimen at one time. There are many methods for detection and enhancement of latent fingerprints. CI is an emerging platform technology with great potential to visualize latent fingerprints on many objects without any pre-treatment. CI can enhance the quality of the fingerprints developed by conventional methods, then form larger contrast with the background. With the advancement of instruments, the application of CI in the field of fingerprint detection will be more widely used. This paper provides an overview of the principal and classification of CI instrumentation, and reviews the application of CI to detection and enhancement of latent fingerprints. Finally, the direction of CI technology development is viewed.</t>
  </si>
  <si>
    <t>Xia, BB; Yang, RQ; Wang, YJ</t>
  </si>
  <si>
    <t>Xia Bin-bin; Yang Rui-qin; Wang Yan-ji</t>
  </si>
  <si>
    <t>Chemical imaging; Spectral imaging; Fingerprint; Examination</t>
  </si>
  <si>
    <t>10.3964/j.issn.1000-0593(2010)05-1367-04</t>
  </si>
  <si>
    <t>The Development and Evaluation of Radiological Decontamination Procedures for Documents, Document Inks, and Latent Fingermarks on Porous Surfaces</t>
  </si>
  <si>
    <t>Criminal acts such as an attack utilizing a radiological dispersal device (RDD or dirty bomb), the manufacture of such a device, or the illicit trafficking of radioactive materials would warrant a criminal investigation. This could involve the collection, transportation, and analysis of radiologically contaminated trace evidence. But are law enforcement agencies and forensic scientists capable of dealing with this? This research investigates the decontamination efficacy of two decontamination techniques (chemical and physical) designed for the removal of radiological material from documents of forensic importance. The impact that these procedures have on the development of latent fingermarks and the forensic analysis of the inks on these documents is also studied. It was found that slight changes in the color and chemical composition of a variety of document inks and a destruction of fingermark ridges occurred after chemical decontamination. Physical decontamination had no impact on these parameters.</t>
  </si>
  <si>
    <t>Parkinson, A; Colella, M; Evans, T</t>
  </si>
  <si>
    <t>Parkinson, Andrew; Colella, Michael; Evans, Tegan</t>
  </si>
  <si>
    <t>forensic science; radiological forensics; radiological decontamination; counter terrorism; document inks; latent fingermarks; document examination</t>
  </si>
  <si>
    <t>Australian Nuclear Science &amp; Technology Organisation</t>
  </si>
  <si>
    <t>10.1111/j.1556-4029.2010.01346.x</t>
  </si>
  <si>
    <t>Transplanted Fingerprints: A Preliminary Case Report 40 Months Posttransplant</t>
  </si>
  <si>
    <t>For the past century, fingerprints have been considered permanent and specific for each individual. However, with the advances in transplantology, fingerprints have lost their permanence. Because no study has yet been described, we examined possible changes in the fingerprint pattern of a transplanted hand. In 2006, we performed a hand transplantation on a 32-year-old man. The donor was revealed to have had a criminal record; his fingerprints were stored in the Polish automated fingerprint identification system. A forensic technician fingerprinted the transplanted hand nine times between June 2006 and September 2009. The appearance of minutiae and white lines and the change in the distance between papillary ridges were assessed in the thumbprints of the transplanted hand. The appearance of white lines was only temporary; at no point did they impair fingerprint identification. No significant changes occurred in the distance between the friction ridges. The observed small differences were ascribed to the two techniques used to collect the prints (spoon vs rolling). The number of minutiae ranged from 1 to 3, reaching a maximum in the third posttransplant month. A 40-month observation showed no significant changes in the fingerprints of the transplanted hand. Nevertheless, a long-term study is needed because of the risk of chronic rejection. The noninvasiveness of dactylography argues for inspecting its application to diagnose acute rejection. Finally, lawmakers should be made aware of the personal-protection issues related to the growing number of hand-transplant recipients.</t>
  </si>
  <si>
    <t>Szajerka, T; Jurek, B; Jablecki, J</t>
  </si>
  <si>
    <t>Szajerka, T.; Jurek, B.; Jablecki, J.</t>
  </si>
  <si>
    <t>TRANSPLANTATION PROCEEDINGS</t>
  </si>
  <si>
    <t>10.1016/j.transproceed.2010.08.065</t>
  </si>
  <si>
    <t>Immunology; Surgery; Transplantation</t>
  </si>
  <si>
    <t>A robust method for partial deformed fingerprints verification using genetic algorithm</t>
  </si>
  <si>
    <t>Fingerprint verification is a well-researched problem, and automatic fingerprint verification techniques have been Successfully adapted to both civilian and forensic applications for many years. However, this technology suffers from the problem of handling incomplete prints and often discards my partial fingerprints obtained. Recent research has begun to delve into the problems of incomplete or partial fingerprints. Genetic algorithm is developed to improvement of deformed ridges and complex distortions in fingerprints verification system. In order to deal with low quality fingerprint images. Experimental results demonstrate the robustness Of Our algorithm to other methods. And results show that the speed is raised using this method in the overall Of the Most Optimum. (C) 2007 Elsevier Ltd. All rights reserved.</t>
  </si>
  <si>
    <t>Girgis, MR; Sewisy, AA; Mansour, RF</t>
  </si>
  <si>
    <t>Girgis, M. R.; Sewisy, A. A.; Mansour, R. F.</t>
  </si>
  <si>
    <t>Genetic algorithm; Fingerprint matching; Fitness value; Graph minutiae; Optimization</t>
  </si>
  <si>
    <t>Egyptian Knowledge Bank (EKB); Assiut University</t>
  </si>
  <si>
    <t>10.1016/j.eswa.2007.12.011</t>
  </si>
  <si>
    <t>Application of a diffractive element-based sensor for detection of latent fingerprints from a curved smooth surface</t>
  </si>
  <si>
    <t>An optical measurement device, which is a diffractive element-based sensor, is presented for the detection of latent fingerprints on curved objects such as a ballpoint pen. The device provides image and gloss information on the ridges of a fingerprint. The device is expected to have applications in forensic studies.</t>
  </si>
  <si>
    <t>Kuivalainen, K; Peiponen, KE; Myller, K</t>
  </si>
  <si>
    <t>Kuivalainen, Kalle; Peiponen, Kai-Erik; Myller, Kari</t>
  </si>
  <si>
    <t>MEASUREMENT SCIENCE AND TECHNOLOGY</t>
  </si>
  <si>
    <t>latent fingerprints; curved surface; optical sensing</t>
  </si>
  <si>
    <t>University of Eastern Finland</t>
  </si>
  <si>
    <t>10.1088/0957-0233/20/7/077002</t>
  </si>
  <si>
    <t>Engineering; Instruments &amp; Instrumentation</t>
  </si>
  <si>
    <t>Is re-creation of human identity possible using tooth prints? An experimental study to aid in identification</t>
  </si>
  <si>
    <t>Enamel in teeth, as documented is the hardest substance in the entire human body. Tooth prints are the enamel rod end patterns on the tooth surface. Could this fact be a boon in utilizing it for an individual's identification in the hands of forensic experts? A study has been attempted towards the same. These tooth prints were recorded for 60 extracted tooth specimens after acid etching using a cellophane tape. Subsequently a digital image of the print was obtained which was subjected to biometric conversion using Verifinger standard SDK version 6.0 software followed by the use of Automated Fingerprint Identification System (AFIS) software for comparison of the tooth prints. In results we observed that tooth prints were composed of varied patterns and sub-patterns. A comparison was made between the tooth prints of different and the same individual and also between different classes of teeth (incisors, canines, premolars and molars). None of the patterns exhibited intra-and inter-individual similarity. Nor did any particular class of the tooth could be preferentially used over the other for an individual identification. This field demands a need for further exploration towards the use of tooth prints for establishing an individual's identity. (C) 2009 Elsevier Ireland Ltd. All rights reserved.</t>
  </si>
  <si>
    <t>Gupta, N; Jadhav, K; Mujib, BRA; Amberkar, VS</t>
  </si>
  <si>
    <t>Gupta, Nidhi; Jadhav, Kiran; Mujib, B. R. Ahmed; Amberkar, Vikram S.</t>
  </si>
  <si>
    <t>Enamel; Tooth prints; Biometrics, Verifinger; AFIS software</t>
  </si>
  <si>
    <t>10.1016/j.forsciint.2009.07.017</t>
  </si>
  <si>
    <t>Latent Palmprint Matching</t>
  </si>
  <si>
    <t>The evidential value of palmprints in forensic applications is clear as about 30 percent of the latents recovered from crime scenes are from palms. While biometric systems for palmprint-based personal authentication in access control type of applications have been developed, they mostly deal with low-resolution (about 100 ppi) palmprints and only perform full-to-full palmprint matching. We propose a latent-to-full palmprint matching system that is needed in forensic applications. Our system deals with palmprints captured at 500 ppi (the current standard in forensic applications) or higher resolution and uses minutiae as features to be compatible with the methodology used by latent experts. Latent palmprint matching is a challenging problem because latent prints lifted at crime scenes are of poor image quality, cover only a small area of the palm, and have a complex background. Other difficulties include a large number of minutiae in full prints (about 10 times as many as fingerprints), and the presence of many creases in latents and full prints. A robust algorithm to reliably estimate the local ridge direction and frequency in palmprints is developed. This facilitates the extraction of ridge and minutiae features even in poor quality palmprints. A fixed-length minutia descriptor, MinutiaCode, is utilized to capture distinctive information around each minutia and an alignment-based minutiae matching algorithm is used to match two palmprints. Two sets of partial palmprints (150 live-scan partial palmprints and 100 latent palmprints) are matched to a background database of 10,200 full palmprints to test the proposed system. Despite the inherent difficulty of latent-to-full palmprint matching, rank-1 recognition rates of 78.7 and 69 percent, respectively, were achieved in searching live-scan partial palmprints and latent palmprints against the background database.</t>
  </si>
  <si>
    <t>Palmprint; forensics; latents; minutiae; MinutiaCode; matching; region growing</t>
  </si>
  <si>
    <t>10.1109/TPAMI.2008.242</t>
  </si>
  <si>
    <t>One step to detect the latent fingermarks with gold nanoparticles</t>
  </si>
  <si>
    <t>A simple and environment friendly chemical route for detecting latent fingermarks by one-step single-metal nanoparticles deposition method (SND) was achieved successfully on several non-porous items. Gold nanoparticles (AuNPs) synthesized using sodium borohydride as reducing agent in the presence of glucose, were used as working solution for latent fingermarks detection. The SND technique just needs one step to obtain clear ridge details in a wide pH range (2.5-5.0), whereas the standard multi-metal deposition (MMD) technique requires six baths in a narrow pH range (2.5-2.8). The SND is very convenient to detect latent fingermarks in forensic scene or laboratory for forensic operators. The SND technique provided sharp and clear development of latent fingermarks, without background staining, dramatically diminished the bath steps. (C) 2009 Elsevier B.V. All rights reserved.</t>
  </si>
  <si>
    <t>Gao, DM; Li, F; Song, JX; Xu, XY; Zhang, QX; Niu, L</t>
  </si>
  <si>
    <t>Gao, Dongmei; Li, Fei; Song, Jixia; Xu, Xiaoyu; Zhang, Qixian; Niu, Li</t>
  </si>
  <si>
    <t>Cold nanoparticles; Glucose; One-step single-metal nanoparticles; deposition; Latent fingermarks</t>
  </si>
  <si>
    <t>Chinese Academy of Sciences; Changchun Institute of Applied Chemistry, CAS; Chinese Academy of Sciences; University of Chinese Academy of Sciences, CAS</t>
  </si>
  <si>
    <t>10.1016/j.talanta.2009.07.007</t>
  </si>
  <si>
    <t>Palatal Rugae: Systematic Analysis of its Shape and Dimensions for Use in Human Identification</t>
  </si>
  <si>
    <t>Establish a person's identity can be a very complex process, one of the main objectives of the forensic sciences. The analysis of the teeth, fingerprints and DNA comparison, are probably the most used technics, allowing fast and secure identification processes. However, these techniques can not always be applied, in some cases, it is necessary to apply different and less known techniques. In this work, a systematic analysis of the shape and dimensions of the palatal rugae was performed. We analyzed 120 subjects of both sexes, between 15 to 20 years olds, fully dentated, and by calcorrugoscopy were determined the shape, size, number and position of the palatal rugae. The most prevalent palatal rugae shape was sinuous (43%) followed by curve (27%), line (15%), point (11%), and polymorphic varieties (4%). The average number was 12.27, being higher in male than female. The palatal rugae that were larger were the sinuous (mean 9.58 mm). 40% of the rugae were found in the E quadrant, followed by D (30%), the rest was distributed among the other regions. The analysis of the palatal rugae and their features can be used as a reliable guide to the forensic identification.</t>
  </si>
  <si>
    <t>Venegas, VH; Valenzuela, JS; Lopez, MC; Galdames, ICS</t>
  </si>
  <si>
    <t>Hermosilla Venegas, Valeria; San Pedro Valenzuela, Jaime; Cantin Lopez, Mario; Suazo Galdames, Ivan Claudio</t>
  </si>
  <si>
    <t>Palatal rugae; Palate; Rugoscopy; Forensic; Human identification</t>
  </si>
  <si>
    <t>Revisiting the Thermal Development of Latent Fingerprints on Porous Surfaces: New Aspects and Refinements</t>
  </si>
  <si>
    <t>Although the ability to develop latent fingerprints on paper using heat alone has been noted previously, it has been considered impractical for casework and inferior to other techniques. Here a new refinement of the technique is demonstrated for the high quality development of latent fingerprints on porous surfaces such as paper. Fingerprints deposited on various papers were developed by exposing them to hot air with a temperature in the vicinity of 300 degrees C, for periods of c. 10-20 sec. Several different heating methods were tested. The novel observation was made that after shorter heating times, fluorescent prints could be observed. These became visible after longer heating times, as noted by earlier workers, but with greatly improved contrast compared with their results. Prints from various donors (and aged prints) were developed with excellent ridge contrast. Direct heating methods (such as with a hot plate or press) produced inferior results. The refined technique, which is simple, safe and inexpensive compared with conventional methods, has great potential for use in forensic laboratories.</t>
  </si>
  <si>
    <t>Brown, AG; Sommerville, D; Reedy, BJ; Shimmon, RG; Tahtouh, M</t>
  </si>
  <si>
    <t>Brown, Adam G.; Sommerville, Daniel; Reedy, Brian J.; Shimmon, Ronald G.; Tahtouh, Mark</t>
  </si>
  <si>
    <t>forensic science; fingerprints; fingermarks; thermal development; fluorescence; charring</t>
  </si>
  <si>
    <t>10.1111/j.1556-4029.2008.00902.x</t>
  </si>
  <si>
    <t>Study of fingerprint classification and their gender distribution among South Indian population</t>
  </si>
  <si>
    <t>Identification of an individual plays a vital part of any medicolegal investigation. Fingerprint is considered to be the most accurate and reliable indicator in identification. The present study was conducted on 500 South Indian subjects to determine the individuality and the predominant fingerprint pattern among South Indian population. Two-hundred and fifty males and 250 females of South Indian origin were included for this study and rolled prints were taken from all the 10 digits and the same were stored on a proforma. The most frequent fingerprint pattern was ulnar loop in the total population, as well as in the sex wise distribution. (c) 2009 Elsevier Ltd and Faculty of Forensic and Legal Medicine. All rights reserved.</t>
  </si>
  <si>
    <t>Nithin, MD; Balaraj, BM; Manjunatha, B; Mestri, SC</t>
  </si>
  <si>
    <t>Nithin, M. D.; Balaraj, B. M.; Manjunatha, B.; Mestri, Shashidhar C.</t>
  </si>
  <si>
    <t>Fingerprints; Fingerprint patterns; Dactylography; Identification</t>
  </si>
  <si>
    <t>10.1016/j.jflm.2009.07.001</t>
  </si>
  <si>
    <t>Study of latent fingermarks by matrix-assisted laser desorption/ionisation mass spectrometry imaging of endogenous lipids</t>
  </si>
  <si>
    <t>Identification of suspects via fingermark analysis is one of the mainstays of forensic science. The success in matching fingermarks, using conventional fingermark scanning and database searching, strongly relies on the enhancement method adopted for fingermark recovery; this in turn depends on the components present in the fingermarks, which will change over time. This work aims to develop a robust methodology for improved analytical detection of the fingermark components. For the first time, matrix-assisted laser desorption/ionisation mass spectrometry imaging (MALDI-MSI) has been used to image endogenous lipids from fresh and aged, groomed and ungroomed fingermarks. The methodology was initially developed using oleic acid which was detected along with its degradation products over a 7-day period, at three different temperatures in a time-course experiment. The optimised methodology was then transferred to the imaging analysis of real fingermark samples. Fingermark patterns were reconstructed by retrieving the m/z values of oleic acid and its degradation products. This allowed the three aged fingermarks to be distinguished. In order to prove that MALDI-MSI can be used in a non-destructive way, a simple washing protocol was adopted which returned a fingermark that could be further investigated with classical forensic approaches. The work reported here proves the potential and the feasibility of MALDI-MSI for the forensic analysis of fingermarks, thus making it competitive with other MSI techniques such as desorption electrospray ionisation (DESI)-MS. The feasibility of using MALDI-MSI in fingermark ageing studies is also demonstrated along with the potential to be integrated into routine fingermark forensic analysis. Copyright (C) 2009 John Wiley &amp; Sons, Ltd.</t>
  </si>
  <si>
    <t>Wolstenholme, R; Bradshaw, R; Clench, MR; Francese, S</t>
  </si>
  <si>
    <t>Wolstenholme, Rosalind; Bradshaw, Robert; Clench, Malcolm R.; Francese, Simona</t>
  </si>
  <si>
    <t>10.1002/rcm.4218</t>
  </si>
  <si>
    <t>The Recovery of Latent Fingermarks from Evidence Exposed to Ionizing Radiation</t>
  </si>
  <si>
    <t>Continual reports of illicit trafficking incidents involving radioactive materials have prompted authorities to consider the likelihood of forensic evidence being exposed to radiation. In this study, we investigated the ability to recover latent fingermark evidence from a variety of substrates that were exposed to ionizing radiation. Fingermarks deposited on common surfaces, including aluminum, glass, office paper, and plastic, were exposed to doses ranging from 1 to 1000 kGy, in an effort to simulate realistic situations where evidence is exposed to significant doses of radiation from sources used in a criminal act. The fingermarks were processed using routine fingermark detection techniques. With the exception of glass and aluminum substrates, radiolysis had a considerable effect on the quality of the developed fingermarks. The damage to ridge characteristics can, in part, be attributed to chemical interactions between the substrate and the components of the fingermark secretions that react with the detection reagents.</t>
  </si>
  <si>
    <t>Colella, M; Parkinson, A; Evans, T; Lennard, C; Roux, C</t>
  </si>
  <si>
    <t>Colella, Michael; Parkinson, Andrew; Evans, Tegan; Lennard, Chris; Roux, Claude</t>
  </si>
  <si>
    <t>forensic science; radiological forensics; latent fingermarks; fingermark detection techniques; ionizing radiation; chemical; biological; radiological; nuclear forensics</t>
  </si>
  <si>
    <t>Australian Nuclear Science &amp; Technology Organisation; University of Technology Sydney; University of Canberra</t>
  </si>
  <si>
    <t>10.1111/j.1556-4029.2009.01016.x</t>
  </si>
  <si>
    <t>Visualization of Latent Fingerprint Corrosion of Brass</t>
  </si>
  <si>
    <t>Visualization of latent fingerprint deposits on metals by enhancing the fingerprint-induced corrosion is now an established technique. However, the corrosion mechanism itself is less well understood. Here, we describe the apparatus constructed to measure the spatial variation (Delta V) in applied potential (V) over the surface of brass disks corroded by latent fingerprint deposits. Measurement of Delta V for potential of 1400 V has enabled visualization of fingerprint ridges and characteristics in terms of this potential difference with Delta V typically of a few volts. This visualization is consistent with the formation of a Schottky barrier at the brass-corrosion product junction. Measurement of the work function of the corroded brass of up to 4.87 +/- 0.03 eV supports previous results that suggested that the corrosion product is composed of p-type copper oxides. A model for the galvanic corrosion of brass by ionic salts present in fingerprint deposits is proposed that is consistent with these experimental results.</t>
  </si>
  <si>
    <t>forensic science; latent fingerprint; print visualization; metal surface; electrochemical mechanism; latent fingerprint components</t>
  </si>
  <si>
    <t>10.1111/j.1556-4029.2009.01108.x</t>
  </si>
  <si>
    <t>Footprint Clues in Hominid Evolution and Forensics: Lessons and Limitations</t>
  </si>
  <si>
    <t>In 1978 and 1979 at Laetoli, Northern, Tanzania, Mary D. Leakey and assistants excavated the most compelling evidence for the existence of bipedalism in Pliocene (3.5 Ma) hominids. They have stimulated controversy over the extent to which the three individuals had feet and gaits that are like those of humans versus having ape-like features and gaits. A short trail of bipedal tracks discovered in 1977 at Laetoli site A are probably not those of a hominid and more closely resemble the prints of bears. One of the original researchers on the Laetoli prints claimed that she could identify individual modern humans from their footprints, partial footprints and shoe prints because each individual has distinctive foot morphology on a par with the individuality of fingerprints. Courts of law should not have allowed her unproven (and now discredited) method to be used forensically prior to thorough review by scientific peers.</t>
  </si>
  <si>
    <t>Tuttle, R</t>
  </si>
  <si>
    <t>Tuttle, Russell H.</t>
  </si>
  <si>
    <t>ICHNOS-AN INTERNATIONAL JOURNAL FOR PLANT AND ANIMAL TRACES</t>
  </si>
  <si>
    <t>Laetoli footprints; forensics; bipedalism</t>
  </si>
  <si>
    <t>University of Chicago</t>
  </si>
  <si>
    <t>10.1080/10420940802467892</t>
  </si>
  <si>
    <t>Paleontology</t>
  </si>
  <si>
    <t>A novel technique for automatic shoeprint image retrieval</t>
  </si>
  <si>
    <t>Recent developments in forensic science have resulted in large numbers of scene of crime images being collected for recording and analysis. Shoeprint images are no exception. In fact, these have recently been of great interest to police and forensic scientists as footwear evidence is now treated in the same manner as fingerprint and DNA evidence. Traditional approaches to shoeprint representations attempt to classify shoeprint images based on a number of possible patterns. Such approaches are difficult to implement in an automatic fashion without the intervention of a forensic specialist. This paper presents a robust algorithm for shoeprint matching based on Hu's moment invariants. It is shown that decreasing the resolution of images does not have a significant effect on the performance of the algorithm. It is also shown that the Optimal Performance of the proposed system is attained for images rotated by any angle. (C) 2008 Elsevier Ireland Ltd. All rights reserved.</t>
  </si>
  <si>
    <t>AlGarni, G; Hamiane, M</t>
  </si>
  <si>
    <t>AlGarni, Gharsa; Hamiane, Madina</t>
  </si>
  <si>
    <t>Shoeprint classification; Feature extraction; Content Based Image Retrieval (CBIR); Hu's seven moment invariants; Forensics; Distance measure</t>
  </si>
  <si>
    <t>Imam Abdulrahman Bin Faisal University</t>
  </si>
  <si>
    <t>10.1016/j.forsciint.2008.07.004</t>
  </si>
  <si>
    <t>Comparison of ROC and likelihood decision methods in automatic fingerprint verification</t>
  </si>
  <si>
    <t>The biometric verification task is to determine whether or not an input and a template belong to the same individual. In the context of automatic fingerprint verification the task consists of three steps: feature extraction, where features ( typically minutiae) are extracted from each fingerprint, scoring, where the degree of match between the two sets of features is determined, and decision, where the score is used to accept or reject the hypothesis that the input and template belong to the same individual. The paper focuses on the final decision step, which is a binary classification problem involving a single score variable. The commonly used decision method is to learn a score threshold from a labeled set of inputs and templates, by first determining the receiver operating characteristic (ROC) of the task. The ROC method works well when there is a well-registered fingerprint image. The paper shows that when there is uncertainty due to fingerprint quality, e. g. the input is a latent print or a partial print, the decision method can be improved by using the likelihood ratio of match/non match. The likelihood ratio is obtained by modeling the distributions of same finger and different finger scores using parametric distributions. The parametric forms considered are Gaussian and Gamma distributions whose parameters are learnt from labeled training samples. The performances of the likelihood and ROC methods are compared for varying numbers of minutiae points available for verification. Using either Gaussian or Gamma parametric distributions, the likelihood method has a lower error rate than the ROC method when few minutiae points are available. Likelihood and ROC methods converge to the same accuracy as more minutiae points are available.</t>
  </si>
  <si>
    <t>Srihari, SN; Srinivasan, H</t>
  </si>
  <si>
    <t>Srihari, Sargur N.; Srinivasan, Harish</t>
  </si>
  <si>
    <t>INTERNATIONAL JOURNAL OF PATTERN RECOGNITION AND ARTIFICIAL INTELLIGENCE</t>
  </si>
  <si>
    <t>fingerprint verification; ROC; likelihood ratio; biometrics; forensics</t>
  </si>
  <si>
    <t>10.1142/S0218001408006326</t>
  </si>
  <si>
    <t>Detection of pretreated fingerprint fluorescence using an LED-based excitation system</t>
  </si>
  <si>
    <t>Optimization of a light emitting diode (LED)-based excitation system for the detection of pretreated fingerprint fluorescence is described. Fluorescent ridges can usually be excited by irradiation with forensic light sources such as xenon arc lamps or quartz-halogen lamps with high-power output and suitable filters. However, they are too expensive for many crime laboratories in smaller organizations. We concentrated on LEDs which have advantages over conventional light sources in that they are simpler and of lower cost, but the power output and quality of each individual LED unit is not sufficient for the detection of weak fluorescent ridges. To resolve this subject, blue and green LED arrays composed of ninety LED units were adopted and suitable low pass filters for them were designed. An experimental system, consisting of blue and green LED arrays with the suitable low pass filters for illumination, high pass filters for viewing, a digital camera and a computer, was tested. The fluorescent images of cyanoacrylate ester fumed/rhodamine 6G stained fingerprint on white polyethylene sheet and weak fluorescent ridges of ninhydrin/indium chloride treated fingerprint on white paper were successfully detected and photographed. It was shown that the improvement of LED beam in intensity and quality can compensate the disadvantages, resulting in well-contrasted images.</t>
    <phoneticPr fontId="1" type="noConversion"/>
  </si>
  <si>
    <t>Takatsu, M; Shimoda, O; Onishi, K; Onishi, A; Oguri, N</t>
  </si>
  <si>
    <t>Takatsu, Masahisa; Shimoda, Osamu; Onishi, Kyoko; Onishi, Akira; Oguri, Naoki</t>
  </si>
  <si>
    <t>forensic science; fingerprint fluorescence; LEDs array excitation; low pass filter; cyanoacrylate ester/rhodamine 6G; ninhydrin/indium chloride</t>
  </si>
  <si>
    <t>10.1111/j.1556-4029.2008.00773.x</t>
  </si>
  <si>
    <t>Electronic fingerprinting of the dead</t>
  </si>
  <si>
    <t>To date, a number of methods exist for the capture of fingerprints from cadavers that can then be used in isolation as a primary method for the identification of the dead. We report the use of a handheld, mobile wireless unit used in conjunction with a personal digital assistant (PDA) device for the capture of fingerprints from the dead. We also consider a handheld single-digit fingerprint scanner that utilises a USB laptop connection for the electronic capture of cadaveric fingerprints. Both are single-operator units that, if ridge detail is preserved, can collect a 10-set of finger pad prints in approximately 45 and 90 s, respectively. We present our observations on the restrictions as to when such devices can be used with cadavers. We do, however, illustrate that the images are of sufficient quality to allow positive identification from finger pad prints of the dead. With the development of mobile, handheld, biometric, PDA-based units for the police, we hypothesize that, under certain circumstances, devices such as these could be used for the accelerated acquisition of fingerprint identification data with the potential for rapid near-patient identification in the future.</t>
  </si>
  <si>
    <t>Rutty, GN; Stringer, K; Turk, EE</t>
  </si>
  <si>
    <t>Rutty, G. N.; Stringer, K.; Turk, E. E.</t>
  </si>
  <si>
    <t>forensic; fingerprinting; electronic; PDA; livescan; cadaver</t>
  </si>
  <si>
    <t>University of Leicester; University of Hamburg</t>
  </si>
  <si>
    <t>10.1007/s00414-007-0158-6</t>
  </si>
  <si>
    <t>Enhancing the quality of aged latent fingerprints developed by superglue fuming: Loss and replenishment of initiator</t>
  </si>
  <si>
    <t>The recovery and identification of latent fingerprints from a crime scene are crucial to many investigations. The cyanoacrylate (superglue) fuming method (CFM), which develops fingerprints by growing a polymer coating over the print residue, is a powerful method but encounters severe limitations when prints are aged or exposed to harsh environmental conditions. We examine the aging process and how the changes that occur to a fingerprint residue over time influence the growth of polymer during development. We identify loss of initiator by erosion and degradation that, when coupled with a loss of water from the print residue, result in a decreased ability to polymerize ethylcyanoacrylate. Then, we present a methodology by which the ability of aged latent fingerprints to polymerize ethylcyanoacrylate is recovered. Two print enhancement agents, acetic acid and ammonia, are demonstrated to improve the growth of polymer from the print ridges by over an order of magnitude, while retaining the integrity of the print structure. Comparison between the two enhancement agents indicate that the enhancement occurs due to ridge coating by file ammonia or acetic acid and pH control of the latent print.</t>
  </si>
  <si>
    <t>Wargacki, SP; Lewis, LA; Dadmun, MD</t>
  </si>
  <si>
    <t>Wargacki, Stephen P.; Lewis, Linda A.; Dadmun, Mark D.</t>
  </si>
  <si>
    <t>forensic science; fingerprints; aging; recovery; cyanoacrylate; enhancement; polymerization; quartz crystal microbalance</t>
  </si>
  <si>
    <t>University of Tennessee System; University of Tennessee Knoxville; United States Department of Energy (DOE); Oak Ridge National Laboratory</t>
  </si>
  <si>
    <t>10.1111/j.1556-4029.2008.00822.x</t>
  </si>
  <si>
    <t>Exploration of functionalized CdTe nanoparticles for latent fingerprint detection</t>
  </si>
  <si>
    <t>The potential of using water-soluble photoluminescent nanoparticles of different sizes for latent fingerprint detection has been explored. In this pilot study, green (582 nm) and red (755 nm) CdTe nanocrystals coated with thioglycolic acid were used. Latent fingerprints on aluminum and glass surfaces were successfully labeled with these nanoparticles for time periods ranging from 30 min to 24 h. The labeling is probably due to the amidation reaction between the surface carboxylic groups of the nanoparticles with the amine groups of the biomaterials present in the fingerprint residues. The 582 nm emitting nanoparticles appeared to better label the fingerprint ridges than did the 755 nm emitting ones for both surfaces. However, the 755 nm emitting nanoparticles were able to target the sweat pores within the ridges of the fingerprints. Other than high quantum yield and photostability, the tunable emission wavelength, the narrow bandwidth, the customizable surface characteristics, and the relatively long fluorescence decay lifetime of these nanoparticles are useful and necessary features for the future development of ultra-sensitive, target-specific, background suppressed latent fingerprint detection for forensic applications.</t>
  </si>
  <si>
    <t>Cheng, KH; Ajimo, J; Chen, W</t>
  </si>
  <si>
    <t>Cheng, Kwan H.; Ajimo, Jacob; Chen, Wei</t>
  </si>
  <si>
    <t>fingerprints; luminescence; nanoparticles; CdTe</t>
  </si>
  <si>
    <t>Texas Tech University System; Texas Tech University; University of Texas System; University of Texas Arlington</t>
  </si>
  <si>
    <t>10.1166/jnn.2008.309</t>
  </si>
  <si>
    <t>Luminescence Decay Dynamics and Trace Biomaterials Detection Potential of Surface-Functionalized Nanoparticles</t>
  </si>
  <si>
    <t>We have studied the luminescence decay and trace biomaterials detection potential of two surface-functionalized nanoparticles, poly(ethylene glycol) bis(carboxymethyl) ether-coated LaF3:Ce,Tb (similar to 20 nm) and thioglycolic acid-coated ZnS/Mn (similar to 5 nm). Upon UV excitation, these nanoparticles emitted fluorescence peaking at 540 and 597 nm, respectively, in solution. Fluorescence imaging revealed that these nanoparticles targeted the trace biomaterials from fingerprints that were deposited on various nonporous solid substrates. Highly ordered, microscopic sweat pores within the friction ridges of the fingerprints were labeled with good spatial resolutions by the nanoparticles on aluminum and polymethylpentene substrates, but not on glass or quartz. In solution, these nanoparticles exhibited multicomponent fluorescence decays of resolved lifetimes ranging from nano-to microseconds and of average lifetimes of similar to 24 and 130 mu s for the coated LaF3:Ce,Tb and ZnS:Mn, respectively. The long microsecond-decay components are associated with the emitters at or near the nanocrystal core surface that are sensitive to the size, surface-functionalization, and solvent exposure of the nanoparticles. When the nanoparticles were bound to the surface of a solid substrate and in the dried state, a decrease in the microsecond decay lifetimes was observed, indicative of a change in the coating environment of the nanocrystal surface upon binding and solvent removal. The average decay lifetimes for the surface-bound ZnS:Mn in the dried state were similar to 60, 30, and 11 mu s on quartz, aluminum, and polymethylpentene, respectively. These values were still 2 orders of magnitude longer than the typical fluorescence decay background of most substrates (e.g., similar to 0.36 mu s for polymethylpentene) in trace forensic evidence detections. We conclude that coated ZnS: Mn nanoparticles hold great promise as a nontoxic labeling agent for ultrasensitive, time-gated, trace evidence detections in nanoforensic applications.</t>
  </si>
  <si>
    <t>Cheng, KH; Aijmo, J; Ma, L; Yao, MZ; Zhang, X; Como, J; Hope-Weeks, LJ; Huang, JY; Chen, W</t>
  </si>
  <si>
    <t>Cheng, Kwan H.; Aijmo, Jacob; Ma, Lun; Yao, Mingzhen; Zhang, Xing; Como, John; Hope-Weeks, Louisa J.; Huang, Juyang; Chen, Wei</t>
  </si>
  <si>
    <t>Texas Tech University System; Texas Tech University; Texas Tech University System; Texas Tech University; University of Texas System; University of Texas Arlington</t>
  </si>
  <si>
    <t>10.1021/jp8065647</t>
  </si>
  <si>
    <t>Palatine rugae and their significance in clinical dentistry A review of the literature</t>
  </si>
  <si>
    <t>Background. The palatine rugae have interested dentists not only because of their typical pattern of orientation but also because of their usefulness as a reference landmark in various dental treatment modalities. The pattern of orientation is formed by the 12th to 14th week of prenatal life and remains stable until the oral mucosa degenerates after death. The palatine rugae possess unique characteristics that could be used in circumstances in which it is difficult to identify a dead person according to fingerprints or dental records. Types of Studies Reviewed: The authors reviewed the literature by using key words regarding the anatomy, development, classification, clinical significance and forensic aspects of palatine rugae. Conclusion and Clinical Implications. Palatine rugae are permanent and unique to each person, and clinicians and scientists can use them to establish identity through discrimination. If particular rugae patterns could be established for different ethnic groups, they would assist the forensic odontologist in the identification of a person. Because they are a stable landmark, the palatine rugae also can play a significant role in clinical dentistry.</t>
  </si>
  <si>
    <t>Patil, MS; Patil, SB; Acharya, AB</t>
  </si>
  <si>
    <t>Patil, Manashvini S.; Patil, Sanjayagouda B.; Acharya, Ashith B.</t>
  </si>
  <si>
    <t>JOURNAL OF THE AMERICAN DENTAL ASSOCIATION</t>
  </si>
  <si>
    <t>Palatine rugae; forensic dentistry; dental prosthesis; dental arch; cleft palate; orthodontic tooth movement</t>
  </si>
  <si>
    <t>10.14219/jada.archive.2008.0072</t>
  </si>
  <si>
    <t>Dentistry, Oral Surgery &amp; Medicine</t>
  </si>
  <si>
    <t>The quantification of fingerprint quality using a relative contrast index</t>
  </si>
  <si>
    <t>Research into fingermark enhancement techniques has traditionally used visual comparisons and qualitative methods to assess their effectiveness based on the quality of the developed fingermark. However, with increasing research into the optimisation of these techniques the need for a quantitative evaluative method has arisen. Parameters for acceptable fingerprint quality are not well defined and generally encompass clear, sharp edges and high levels of contrast between the fingermark ridges and background material. Using these current parameters, a conclusive measurement of fingerprint quality and thus the effectiveness of development techniques cannot be achieved. This study presents a model through which an aspect of fingerprint quality can be objectively and impartially measured based on a relative contrast index, constructed through measuring the reflective intensity of the fingermark ridges against the background material. Using a fibre-optic spectrophotometer attached to a microscope with axial illumination, the intensity counts of the ridge detail and background material were measured and a logarithmic contrast index constructed. The microscope and spectrophotometer parameters were experimentally tested using a standard colour resolution chart with known reflective properties. The protocol was successfully applied to four sample groups: black inked fingerprints on white paper; latent fingermarks on white paper developed separately with ninhydrin and physical developer; and fingermarks in blood deposited on white tiles and enhanced with amido black. The contrast indices obtained quantitatively reflect the level of contrast and provide an indication of fingerprint quality through a numerical representation rather than previous qualitative methods. It has been suggested that the proposed method of fingerprint quantification may be viable for application in the forensic research arena as it allows the definitive measurement of contrast to aid the evaluation of fingermark detection and enhancement techniques. (c) 2008 Elsevier Ireland Ltd. All rights reserved.</t>
  </si>
  <si>
    <t>Humphreys, JD; Porter, G; Bell, M</t>
  </si>
  <si>
    <t>Humphreys, Jill D.; Porter, Glenn; Bell, Michael</t>
  </si>
  <si>
    <t>contrast index; fingerprint development; amido black; ninhydrin; physical developer; fingermarks; fingerprints</t>
  </si>
  <si>
    <t>10.1016/j.forsciint.2008.02.003</t>
  </si>
  <si>
    <t>Will the introduction of an emotional context affect fingerprint analysis and decision-making?</t>
  </si>
  <si>
    <t>Fingerprint identification relies on an expert's ability to accurately recognise differences and similarities in friction ridge detail. The process is open to the questioning of an expert's ability to accurately analyse and interpret friction ridges. It has been suggested that the interpretation and analysis of fingermarks becomes more subjective as clarity decreases and as a consequence the expert is more vulnerable to external stimuli. An experiment involving 70 fingerprint experts was conducted to establish whether the introduction of an emotional context would alter the experts' judgement of an ambiguous or poor quality mark. The emotional context did have a perceived effect on the experts' analysis, as more stated they were affected by the information they were given. However, it did not have any actual effect on their final opinions as no difference was observed between the high- and low-emotional contexts. (C) 2008 Elsevier Ireland Ltd. All rights reserved.</t>
  </si>
  <si>
    <t>Hall, LJ; Player, E</t>
  </si>
  <si>
    <t>Hall, Lisa J.; Player, Emma</t>
  </si>
  <si>
    <t>Emotional context; Fingerprints; Forensics; Expert opinion; Decision-making</t>
  </si>
  <si>
    <t>10.1016/j.forsciint.2008.08.008</t>
  </si>
  <si>
    <t>Biological variability of the minutiae in the fingerprints of a sample of the Spanish population</t>
  </si>
  <si>
    <t>The minutiae, a term coined by Galton to refer to the small peculiarities present along the length of every isolated ridge, or characteristic points, a term used primarily by the Spanish Police Scientists, have an inter- and intrapopulation variability which has not been extensively studied. However, these peculiarities constitute the bases for the fingerprint identification of individuals in the field of criminology. Using the adhesive paper and graphite method, the fingerprints of 200 students, 100 males and 100 females, with ages ranging between 20 and 35, have been taken at the University of Alcala (Madrid). From this sample, the distal phalanx of the index finger of the right hand has been studied. The total count of the minutiae, as well as that of each different type, was made of the entire print area, and inside and outside of a circle with a radius of 18 ridges. The highest frequencies were of ridge endings, followed by bifurcations and convergences, all others appearing with frequencies of lower than 5%. The distribution of the minutiae was not homogeneous for the area of the fingerprint (inside and outside the circle). In the study of minutiae statistically significant differences were found between the sexes, and between the different types of general pattern (arches, loops, and whorls). (c) 2007 Elsevier Ireland Ltd. All rights reserved.</t>
  </si>
  <si>
    <t>Gutiérrez, E; Galera, V; Martínez, JM; Alonso, C</t>
  </si>
  <si>
    <t>Gutierrez, Esperanza; Galera, Virginia; Martinez, Jose Manuel; Alonso, Concepcion</t>
  </si>
  <si>
    <t>minutiae; fingerprints; dermatoglyphics; forensic anthropology; Spain</t>
  </si>
  <si>
    <t>10.1016/j.forsciint.2006.12.013</t>
  </si>
  <si>
    <t>Bioterrorism: Processing contaminated evidence, the effects of formaldehyde gas on the recovery of latent fingermarks</t>
  </si>
  <si>
    <t>In the present age of heightened emphasis on counter terrorism, law enforcement and forensic science are constantly evolving and adapting to the motivations and capabilities of terrorist groups and individuals. The use of biological agents on a population, such as anthrax spores, presents unique challenges to the forensic investigator, and the processing of contaminated evidence. In this research, a number of porous and nonporous items were contaminated with viable anthrax spores and marked with latent fingermarks. The test samples were then subjected to a standard formulation of formaldehyde gas. Latent fingermarks were then recovered postdecontamination using a range of methods. Standard fumigation, while effective at destroying viable spores, contributed to the degradation of amino acids leading to loss of ridge detail. A new protocol for formaldehyde gas decontamination was developed which allows for the destruction of viable spores and the successful recovery of latent marks, all within a rapid response time of less than 1 h.</t>
  </si>
  <si>
    <t>Hoile, R; Walsh, SJ; Roux, C</t>
  </si>
  <si>
    <t>Hoile, Rebecca; Walsh, Simon J.; Roux, Claude</t>
  </si>
  <si>
    <t>forensic science; microbial forensics; anthrax spores; decontamination; formaldehyde; fingermark</t>
  </si>
  <si>
    <t>Australian Federal Police; University of Technology Sydney</t>
  </si>
  <si>
    <t>10.1111/j.1556-4029.2007.00539.x</t>
  </si>
  <si>
    <t>Computation of likelihood ratios in fingerprint identification for configurations of any number of minutiae</t>
  </si>
  <si>
    <t>Recent court challenges have highlighted the need for statistical research on fingerprint identification. This paper proposes a model for computing likelihood ratios (LRs) to assess the evidential value of comparisons with any number of minut ae. The model considers minutiae type, direction and relative spatial relationships. It expands on previous work on three minutiae by adopting a spatial modeling using radial triangulation and a probabilistic distortion model for assessing the numerator of the LR. The model has been tested on a sample of 686 ulnar loops and 204 arches. Features vectors used for statistical analysis have been obtained following a preprocessing step based on Gabor filtering and image processing to extract minutiae data. The metric used to assess similarity between two feature vectors is based on an Euclidean distance measure. Tippett plots and rates of misleading evidence have been used as performance indicators of the model. The model has shown encouraging behavior with low rates of misleading evidence and a LR power of the model increasing significantly with the number of minut ae. The LRs that it provides are highly indicative of identity of source on a significant proportion of cases, even when considering configurations with few minut ae. In contrast with previous research, the model, in addition to minutia type and direction, incorporates spatial relationships of minut ae without introducing probabilistic independence assumptions. The model also accounts for finger distortion.</t>
  </si>
  <si>
    <t>Neumann, C; Champod, C; Puch-Solis, R; Egli, N; Anthonioz, A; Bromage-Griffiths, A</t>
  </si>
  <si>
    <t>Neumann, Cedric; Champod, Christophe; Puch-Solis, Roberto; Egli, Nicole; Anthonioz, Alexandre; Bromage-Griffiths, Andie</t>
  </si>
  <si>
    <t>forensic science; fingermark; fingerprint; identification; individualization; likelihood ratio; statistics</t>
  </si>
  <si>
    <t>Forensic Science Service UK; University of Lausanne</t>
  </si>
  <si>
    <t>10.1111/j.1556-4029.2006.00327.x</t>
  </si>
  <si>
    <t>Fingerprint-based recognition</t>
  </si>
  <si>
    <t>Biometric recognition, or biometrics, refers to the authentication of an individual based on her or his biometric traits. Among the various biometric traits (e.g., face, iris, fingerprint, voice), fingerprint-based authentication has the longest history, and it has been successfully adopted in both forensic and civilian applications. Advances in fingerprint capture technology have resulted in new large-scale civilian applications (e.g., US-VISIT program); however, these systems still encounter difficulties due to various noise factors present in operating environments. The purpose of this article is to give an overview of fingerprint-based recognition and discuss research opportunities for making these systems perform more effectively.</t>
  </si>
  <si>
    <t>Dass, SC; Jain, AK</t>
  </si>
  <si>
    <t>Dass, Sarat C.; Jain, Anil K.</t>
  </si>
  <si>
    <t>TECHNOMETRICS</t>
  </si>
  <si>
    <t>classification and indexing; fingerprint feature extraction; fingerprint individuality; fusion</t>
  </si>
  <si>
    <t>Michigan State University; Michigan State University</t>
  </si>
  <si>
    <t>10.1198/004017007000000272</t>
  </si>
  <si>
    <t>Identification of oxidation products of squalene in solution and in latent fingerprints by ESI-MS and LC/APCI-MS</t>
  </si>
  <si>
    <t>An investigation was carried out to identify oxidation products of squalene (SQ) in latent fingerprints. Oxidation products of SQ incubated in solution with Rose Bengal as a photooxidizer were isolated by semipreparative HPLC-UV and identified by direct infusion ESI-MS and flow injection APCI-MS. Squalene hydroperoxides ranging from squalene monohydroperoxide (SQ-[OOH]) to SQ-[OOH](5) were identified together with SQ epoxide. SQ-[OOH] was the main oxidation product. An LC/APCI-MS method was developed and used to monitor the fate of SQ in solution and in latent fingerprints and the formation of SQ-[OOH] and SQ epoxide. SQ-[OOH] and SQ epoxide were detected in freshly deposited prints but increased markedly after 1 day and continued to increase up to 5 days after print deposition. By day 7, these substances could no longer be detected in prints. SQ was rapidly depleted from prints such that by day 7 it was no longer detected. A similar pattern was seen for SQ stored in the light in dichloromethane but with a slower formation of SQ-[OOH] and SQ epoxide. The oxidation of SQ in solution in the presence and absence of photooxidizer was shown by TLC to proceed as follows: SQ -&gt; SQ-[OOH] + SQ epoxide. SQ-[OOH] -&gt; SQ-[OOH](2) -&gt; SQ-[OOH](3) -&gt; SQ-[OOH](4) + SQ-[OOH](5), with oxidation being more rapid in the presence of photooxidizer. SQ-[OOH](4) and SQ-[OOH](5) could still be detected at 20 days in a solution of SQ aged in solution in the absence of photooxidizer. The oxidation products of SQ should make suitable targets for development of new reagents for visualizing latent fingerprints in forensic science.</t>
  </si>
  <si>
    <t>Mountfort, KA; Bronstein, H; Archer, N; Jickells, SM</t>
  </si>
  <si>
    <t>Mountfort, Katrina A.; Bronstein, Hugo; Archer, Nia; Jickells, Sue M.</t>
  </si>
  <si>
    <t>10.1021/ac0623944</t>
  </si>
  <si>
    <t>Individualizing characteristics of footprints in Gujjars of North India- Forensic aspects</t>
  </si>
  <si>
    <t>Careful examination of foot impressions can provide important evidences and clues in a crime scene investigation. The present study is conducted on a cross-sectional sample of 1040 adult male Gujjars inhabiting the sub-Himalayan region of North India. The study describes the utility of individualizing characteristics of footprints in forensic examinations. Various features of the toes, humps in the toe line, phalange marks, flatfoot condition, pits, cracks, corns, etc., were studied. Frequency of some of these characters has also been recorded. The frequency of the tibialis-type foot is the highest, followed by fibularis-type, then intermediate-type and midularis-type is found to be least frequent among the sample. Three humps have been found most often in footprints, followed by two humps, four humps, and then five humps and one hump are found to be least frequent. Flatfoot condition is found to be present in 1.54% of the sample population and the trait also shows bilateral variation. Phalange marks, crease marks, pits, deformity, etc., are also demonstrated with suitable examples in the present population. These characteristic features can provide useful clues to establish personal identity whenever complete or partial footprints are recovered at the crime scene and can help in including or excluding the possible presence of individual at the scene of crime. (c) 2006 Elsevier Ireland Ltd. All rights reserved.</t>
  </si>
  <si>
    <t>Krishan, K</t>
  </si>
  <si>
    <t>Krishan, Kewal</t>
  </si>
  <si>
    <t>forensic science; forensic anthropology; individualizing characteristics; personal identification; footprints; North Indian Gujjars</t>
  </si>
  <si>
    <t>10.1016/j.forsciint.2006.08.006</t>
  </si>
  <si>
    <t>Infrared spectroscopic imaging for noninvasive detection of latent fingerprints</t>
  </si>
  <si>
    <t>The capability of Fourier transform infrared (FTIR) spectroscopic imaging to provide detailed images of unprocessed latent fingerprints while also preserving important trace evidence is demonstrated. Unprocessed fingerprints were developed on various porous and nonporous substrates. Data-processing methods used to extract the latent fingerprint ridge pattern from the background material included basic infrared spectroscopic band intensities, addition and subtraction of band intensity measurements, principal components analysis (PCA) and calculation of second derivative band intensities, as well as combinations of these various techniques. Additionally, trace evidence within the fingerprints was recovered and identified.</t>
  </si>
  <si>
    <t>Crane, NJ; Bartick, EG; Perlman, RS; Huffman, S</t>
  </si>
  <si>
    <t>Crane, Nicole J.; Bartick, Edward G.; Perlman, Rebecca Schwartz; Huffman, Scott</t>
  </si>
  <si>
    <t>forensic science; latent fingerprints; FTIR; spectroscopic imaging; trace evidence</t>
  </si>
  <si>
    <t>Oak Ridge Associated Universities; United States Department of Energy (DOE); Oak Ridge Institute for Science &amp; Education; National Institutes of Health (NIH) - USA; NIH National Institute of Diabetes &amp; Digestive &amp; Kidney Diseases (NIDDK)</t>
  </si>
  <si>
    <t>10.1111/j.1556-4029.2006.00330.x</t>
  </si>
  <si>
    <t>Statistical models for assessing the individuality of fingerprints</t>
  </si>
  <si>
    <t>Following the Daubert ruling in 1993, forensic evidence based on fingerprints was first challenged in the 1999 case of the U.S. versus Byron C. Mitchell and, subsequently, in 20 other cases involving fingerprint evidence. The main concern with the admissibility of fingerprint evidence is the problem of individualization, namely, that the fundamental premise for asserting the uniqueness of fingerprints has not been objectively tested and matching error rates are unknown. In order to assess the error rates, we require quantifying the variability of fingerprint features, namely, minutiae in the target population. A family of finite mixture models has been developed in this paper to represent the distribution of minutiae in fingerprint images, including minutiae clustering tendencies and dependencies in different regions of the fingerprint image domain. A mathematical model that computes the probability of a random correspondence (PRC) is derived based on the mixture models. A PRC of 2.25 x 10(-6) corresponding to 12 minutiae matches was computed for the NIST4 Special Database, when the numbers of query and template minutiae both equal 46. This is also the estimate of the PRC for a target population with a similar composition as that of. NIST4.</t>
  </si>
  <si>
    <t>Zhu, Y; Dass, SC; Jain, AK</t>
  </si>
  <si>
    <t>Zhu, Yongfang; Dass, Sarat C.; Jain, Anil K.</t>
  </si>
  <si>
    <t>fingerprint identification; image processing; pattern classification; pattern clustering methods; pattern matching; statistics</t>
  </si>
  <si>
    <t>10.1109/TIFS.2007.903846</t>
  </si>
  <si>
    <t>Color separation in forensic image processing</t>
  </si>
  <si>
    <t>In forensic image processing, it is often important to be able to separate a feature from an interfering background or foreground, or to demonstrate colors within an image to be different from each other. In this study, a color deconvolution algorithm that could accomplish this task is described, and it is applied to color separation problems in document and fingerprint examination. Subtle color differences (sometimes invisible to the naked eye) are found to be sufficient, which is demonstrated successfully for several cases where color differences were shown to exist, or where colors were removed from the foreground or background. The software is available for free in the form of an Adobe (R) Photoshop (R)-compatible plug-in.</t>
  </si>
  <si>
    <t>Berger, CEH; Koeijer, JA; Glas, W; Madhuizen, HT</t>
  </si>
  <si>
    <t>forensic science; document examination; image processing; color separation; color deconvolution; ink analysis; ink discrimination</t>
  </si>
  <si>
    <t>10.1111/j.1556-4029.2005.00020.x</t>
  </si>
  <si>
    <t>Comparison of handmarks in manual strangulation: An experimental study</t>
  </si>
  <si>
    <t>A police case with a strangulated woman with fingermarks on the neck and two suspects identifying each other as the perpetrator set off a laboratory experiment. Twenty-one males participated in the study. Blue paint was applied to their fingers, after which they grasped a neck dummy and pressed hard as if strangulating someone. The imprint was removed from the dummy, and their hands were photographed. Five imprints were randomly chosen and superimposed on the hand photographs in blind trials. In no cases did we match an imprint to the correct hand. However, in four cases we matched the imprint with several hands, one of which was the correct one. This means we were able to exclude nonmatches in 4/5 cases. Overall, matching of hands and fingermarks is difficult and inconclusive. Objective criteria for matching are difficult to establish, and matching is probably best suited for cases with specific anatomical features.</t>
  </si>
  <si>
    <t>Kristensen, ME; Lynnerup, N; Sejrsen, B</t>
  </si>
  <si>
    <t>forensic science; forensic anthropology; strangulation; identification</t>
  </si>
  <si>
    <t>10.1111/j.1556-4029.2006.00076.x</t>
  </si>
  <si>
    <t>Computation of likelihood ratios in fingerprint identification for configurations of three minutiae</t>
  </si>
  <si>
    <t>Recent challenges to fingerprint evidence have brought forward the need for peer-reviewed scientific publications to support the evidential value assessment of fingerprint. This paper proposes some research directions to gather statistical knowledge of the within-source and between-sources variability of configurations of three minuti ae on fingermarks and fingerprints. This paper proposes the use of the likelihood ratio (LR) approach to assess the value of fingerprint evidence. The model explores the statistical contribution of configurations of three minutiae using Tippett plots and related measures to assess the quality of the system. Features vectors used for statistical analysis have been obtained following a preprocessing step based on Gabor filtering and image processing to extract minutia position, type, and direction. Spatial relationships have been coded using Delaunay triangulation. The metric, used to assess similarity between two feature vectors is based on an Euclidean distance measure. The within-source variability has been estimated using a sample of 216 fingerprints from four fingers (two donors). Between-sources variability takes advantage of a database of 818 ulnar loops from randomly selected males. The results show that the data-driven approach adopted here is robust. The magnitude of LRs obtained under the prosecution and defense propositions stresses upon the major evidential contribution that small portions of fingermark, containing three minuti ae, can provide regardless of its position on the general pattern.</t>
  </si>
  <si>
    <t>Neumann, C; Champod, C; Puch-Solis, R; Egli, N; Anthonioz, A; Meuwly, D; Bromage-Griffiths, A</t>
  </si>
  <si>
    <t>Neumann, Cedric; Champod, Christophe; Puch-Solis, Roberto; Egli, Nicole; Anthonioz, Alexandre; Meuwly, Didier; Bromage-Griffiths, Andie</t>
  </si>
  <si>
    <t>University of Lausanne; Forensic Science Service UK</t>
  </si>
  <si>
    <t>10.1111/j.1556-4029.2006.00266.x</t>
  </si>
  <si>
    <t>Detection of visible and latent fingerprints by micro-X-ray fluorescence</t>
  </si>
  <si>
    <t>Numerous methods are available to forensic scientists for detecting fingerprints in which the prints are treated with various agents to enhance the visual contrast between the print and the surface. In the present work, the spatial elemental imaging capabilities of micro-X-ray fluorescence (MXRF) were used to visualize fingerprint patterns based on inorganic elements present in the prints. A major advantage of using MXRF is that the prints are left unaltered for other analyses, such as deoxyribonucleic acid extraction or for archiving. Most of the fingerprints which were examined were imaged from the potassium and chlorine present in the print residue. Among the various prints studied, lower count rates were also observed in the elemental maps of Ca, Al, Na, Mg, Si, P, S, and the X-ray source scatter. A sebaceous oily fingerprint left by one subject was successfully imaged by MXRF, but sebaceous prints left by a different person were undetectable, indicating that print elemental composition may be person and/or diet dependent. Prints containing substances that might be found in real-world cases were also visualized including sweat, lotion, saliva, and sunscreen. 0 2006 International Centre for Diffraction Data.</t>
  </si>
  <si>
    <t>Worley, CG; Wiltshire, SS; Miller, TC; Havrilla, GJ; Majidi, V</t>
  </si>
  <si>
    <t>Worley, Christopher G.; Wiltshire, Sara S.; Miller, Thomasin C.; Havrilla, George J.; Majidi, Vahid</t>
  </si>
  <si>
    <t>POWDER DIFFRACTION</t>
  </si>
  <si>
    <t>United States Department of Energy (DOE); Los Alamos National Laboratory</t>
  </si>
  <si>
    <t>10.1154/1.2204065</t>
  </si>
  <si>
    <t>Identification of recently handled materials by analysis of latent human fingerprints using infrared spectromicroscopy</t>
  </si>
  <si>
    <t>Analysis of fingerprints has predominantly focused on matching the pattern of ridges to a specific person as a form of identification. The present work focuses on identifying extrinsic materials that are left within a person's fingerprint after recent handling of such materials. Specifically, we employed infrared spectromicroscopy to locate and positively identify microscopic particles from a mixture of common materials in the latent human fingerprints of volunteer subjects. We were able to find and correctly identify all test substances based on their unique infrared spectral signatures. Spectral imaging is demonstrated as a method for automating recognition of specific substances in a fingerprint. We also demonstrate the use of attenuated total reflectance (ATR) and synchrotron-based infrared spectromicroscopy for obtaining high-quality spectra from particles that were too thick or too small, respectively, for reflection/absorption measurements. We believe the application of this rapid, nondestructive analytical technique to the forensic study of latent human fingerprints has the potential to add a new layer of information available to investigators. Using fingerprints to not only identify who was present at a crime scene, but also to link who was handling key materials, will be a powerful investigative tool.</t>
  </si>
  <si>
    <t>Grant, A; Wilkinson, TJ; Holman, DR; Martin, MC</t>
  </si>
  <si>
    <t>APPLIED SPECTROSCOPY</t>
  </si>
  <si>
    <t>infrared spectromicroscopy; attenuated total reflectance; ATR; fingerprints; forensics; synchrotron; spectral identification</t>
  </si>
  <si>
    <t>United States Department of Energy (DOE); Lawrence Berkeley National Laboratory; University of California System; University of California Berkeley</t>
  </si>
  <si>
    <t>10.1366/0003702055012618</t>
  </si>
  <si>
    <t>Instruments &amp; Instrumentation; Spectroscopy</t>
  </si>
  <si>
    <t>The detection and enhancement of latent fingermarks using infrared chemical imaging</t>
  </si>
  <si>
    <t>The use of a new technique, Fourier transform infrared (FTIR) chemical imaging, has been demonstrated for the enhancement of latent fingermarks on a number of surfaces. Images of untreated fingermarks on glass backgrounds with excellent ridge detail were acquired using infrared chemical imaging. High quality fingermarks on glass backgrounds were also developed using ethyl cyanoacrylate (super glue) fuming and subsequent infrared chemical imaging. This new method allows the collection of images from backgrounds that traditionally pose problems for current fingermark detection methods. The background may, for example, be highly colored, have a complex pattern, or possess other pattern or image characteristics that make it difficult to separate fingermark ridges using traditional optical or luminescent visualization. One background that has proven to be a challenging surface for the development of latent fingermarks is the Australian polymer banknote. To demonstrate the power and applicability of infrared chemical imaging, fingermarks fumed with ethyl cyanoacrylate were successfully imaged from Australian polymer banknotes.</t>
  </si>
  <si>
    <t>Tahtouh, M; Kalman, JR; Roux, C; Lennard, CI; Reedy, BJ</t>
  </si>
  <si>
    <t>forensic science; chemical imaging; fingerprints; infrared; FTIR; hyperspectral imaging; cyanoacrylate</t>
  </si>
  <si>
    <t>University of Technology Sydney; Australian Federal Police</t>
  </si>
  <si>
    <t>Using spectral information in forensic imaging</t>
  </si>
  <si>
    <t>Improved detection of forensic evidence by combining narrow band photographic images taken at a range of wavelengths is dependent on the substance of interest having a significantly different spectrum from the underlying substrate. While some natural substances such as blood have distinctive spectral features which are readily distinguished from common colorants, this is not true for visualization agents commonly used in forensic science. We now show that it is possible to select reagents with narrow spectral features that lead to increased visibility using digital cameras and computer image enhancement programs even if their coloration is much less intense to the unaided eye than traditional reagents. The concept is illustrated by visualising latent fingermarks on paper with the zinc complex of Ruhemann's Purple, cyanoacrylate-fumed fingerprints with Eu(tta)(3)(phen), and soil prints with 2,6-bis(benzimidazol-2-yl)-4-[4 '-(dimethylamino)phenyl]pyridine [BBIDMAPP]. In each case background correction is performed at one or two wavelengths bracketing the narrow absorption or emission band of these compounds. However, compounds with sharp spectral features would also lead to improved detection using more advanced algorithms such as principal component analysis. (c) 2004 Elsevier Ireland Ltd. All rights reserved.</t>
  </si>
  <si>
    <t>Miskelly, GA; Wagner, JH</t>
  </si>
  <si>
    <t>forensic science; imaging; spectroscopy</t>
  </si>
  <si>
    <t>University of Auckland</t>
  </si>
  <si>
    <t>10.1016/j.forsciint.2004.11.005</t>
  </si>
  <si>
    <t>Whole genome amplification strategy for forensic genetic analysis using single or few cell equivalents of genomic DNA</t>
  </si>
  <si>
    <t>Evidentiary items sometimes contain an insufficient quantity of DNA for routine forensic genetic analysis. These so-called low copy number DNA samples (&lt;100 pg of genomic DNA) often fall below the sensitivity limitations of routine DNA analysis methods. Theoretically, one way of making such intractable samples amenable to analysis would be to increase the number of starting genomes available for subsequent STR (short tandem repeat) analysis by a whole genome amplification strategy (WGA). Although numerous studies employing WGA have focused primarily on clinical applications, few in-depth studies have been conducted to evaluate the potential usefulness of these methods in forensic casework. After an initial evaluation of existing methods, a modified WGA strategy was developed that appears to have utility for low copy number forensic casework specimens. The method employs a slight, but important, modification of the improved primer extension preamplification PCR method (I-PEP-PCR), which we term mIPEP (modified-I-PEP-PCR). Complete autosomal STR and Y-STR (Y chromosome short tandem repeat) profiles were routinely obtained with 5 pg of template DNA, which is equivalent to 1-2 diploid cells. Remarkably, partial Y- and autosomal STR profiles were obtained from mIPEP-treated DNA recovered from bloodstains exposed to the outside environment for I year whereas non-mIPEP-treated samples did not produce profiles. STR profiles were obtained from contact DNA from single dermal ridge fingerprints when the DNA was subjected to prior mIPEP amplification but not when the mIPEP step was omitted. (c) 2005 Elsevier Inc. All rights reserved.</t>
  </si>
  <si>
    <t>Hanson, EK; Ballantyne, J</t>
  </si>
  <si>
    <t>ANALYTICAL BIOCHEMISTRY</t>
  </si>
  <si>
    <t>whole genome amplification; low copy number; forensic genetics; modified improved primer extension preamplification; improved primer extension preamplification PCR; environmental studies; fingerprints</t>
  </si>
  <si>
    <t>10.1016/j.ab.2005.08.017</t>
  </si>
  <si>
    <t>A near-linear time algorithm for binarization of fingerprint images using distance transform</t>
  </si>
  <si>
    <t>Automatic Fingerprint Identification Systems (AFIS) have various applications to biometric authentication, forensic decision, and many other areas. Fingerprints are useful for biometric purposes because of their well known properties of distinctiveness and persistence over time. Fingerprint images are characterized by alternating spatial distribution of gray-level intensity values of ridges and ravines/valleys of almost equal width. Most of the fingerprint matching techniques require extraction of minutiae that are the terminations and bifurcations of the ridge lines in a fingerprint image. Crucial to this step, is either detecting ridges from the gray-level image or binarizing the image and then extracting the minutiae. In this work, we focus on binarization of fingerprint images using linear time euclidean distance transform algorithms. We exploit the property of almost equal widths of ridges and valleys for binarization. Computing the width of arbitrary shapes is a non-trivial task. So, we estimate width using distance transform and provide an O (N-2 log M) time algorithm for binarization where M is the number of gray-level intensity values in the image and the image dimension is N X N. With M for all purposes being a constant, the algorithm runs in near-linear time in the number of pixels in the image.</t>
  </si>
  <si>
    <t>Liang, XF; Bishnu, A; Asano, T</t>
  </si>
  <si>
    <t>COMBINATORIAL IMAGE ANALYSIS, PROCEEDINGS</t>
  </si>
  <si>
    <t>Japan Advanced Institute of Science &amp; Technology (JAIST)</t>
  </si>
  <si>
    <t>Computer Science; Mathematics; Imaging Science &amp; Photographic Technology</t>
  </si>
  <si>
    <t>Analysis of latent fingerprint deposits by infrared microspectroscopy</t>
  </si>
  <si>
    <t>We report the use of infrared (IR) microspectroscopy for the analysis of fingerprint residues. The advantage of using an IR microscope lies in the ability to visualize and obtain spectra of individual particles and droplets that make up fingerprint ridge deposits at a spatial resolution of approximately 10 mum. Our initial results suggest that infrared microspectroscopy in reflection-absorption mode provides reproducible spectral analysis of fingerprint residue. Since infrared microspectroscopy is nondestructive to the sample, we will be able to study the changes in fingerprint ridge deposits as a function of time. The method holds promise for probing the difference between latent fingerprints of adults and children.</t>
  </si>
  <si>
    <t>Williams, DK; Schwartz, RL; Bartick, EG</t>
  </si>
  <si>
    <t>infrared microspectroscopy; latent fingerprints; forensic science</t>
  </si>
  <si>
    <t>10.1366/000370204322886663</t>
  </si>
  <si>
    <t>Fast robust fingerprint feature extraction and classification</t>
  </si>
  <si>
    <t>Automatic identification of humans based on their fingers is still one of the most reliable identification methods in criminal and forensic applications. Identification by fingerprint involves two processes: fingerprint feature extraction and feature classification. The basic idea of fingerprint feature extraction algorithms proposed is to locate the coarse features of fingerprints called singular-points using directional fields of the fingerprint image. The features are then classified by different types of neural networks. The five-class classification problem is addressed on the NIST-4 database of fingerprints. A maximum classification accuracy of 93.75% was achieved and the result shows a performance comparable to previous studies using either coarse features or the finer features called minutiae.</t>
  </si>
  <si>
    <t>Nyongesa, HO; Al-Khayatt, S; Mohamed, SM; Mahmoud, M</t>
  </si>
  <si>
    <t>JOURNAL OF INTELLIGENT &amp; ROBOTIC SYSTEMS</t>
  </si>
  <si>
    <t>fingerprint classification; directional fields; fingerprint feature extraction; neural network classifiers</t>
  </si>
  <si>
    <t>University of Botswana; Sheffield Hallam University</t>
  </si>
  <si>
    <t>10.1023/B:JINT.0000034344.58449.fd</t>
  </si>
  <si>
    <t>Computer Science; Robotics</t>
  </si>
  <si>
    <t>Fingerprint verification based on minutiae features: a review</t>
  </si>
  <si>
    <t>Fingerprints have been an invaluable tool for law enforcement and forensics for over a century, motivating research into automated fingerprint-based identification in the early 1960s. More recently, fingerprints have found an application in biometric systems. Biometrics is the automatic identification of an individual based on physiological or behavioural characteristics. Due to its security-related applications and the current world political climate, biometrics is presently the subject of intense research by private and academic institutions. Fingerprints are emerging as the most common and trusted biometric for personal identification. The main objective of this paper is to review the extensive research that has been done on automated fingerprint matching over the last four decades. In particular, the focus is on minutiae-based algorithms. Minutiae features contain most of a fingerprint's individuality, and are consequently the most important fingerprint feature for verification systems. Minutiae extraction, matching algorithms, and verification performance are discussed in detail, with open problems and future directions identified.</t>
  </si>
  <si>
    <t>Yager, N; Amin, A</t>
  </si>
  <si>
    <t>AFIS; biometrics; fingerprint distortions; fingerprint verification; orientation fields; ridge detection</t>
  </si>
  <si>
    <t>10.1007/s10044-003-0201-2</t>
  </si>
  <si>
    <t>Fingerprints' third dimension: The depth and shape of fingerprints penetration into paper - Cross section examination by fluorescence microscopy</t>
  </si>
  <si>
    <t>In an attempt to maximize the yield of latent fingerprints from paper items, we conducted a study of a fundamental process between fingerprint deposits and paper. Fingerprint ridges have been observed in the cross section of paper by fluorescence microscopy. It was possible to see, for the first time, how residue from fingerprint ridges is embedded in paper. Undeveloped, latent fingerprints, as well as latent prints developed by the two fluorogenic reagents, DFO and 1,2-indanedione, have been examined. The shape and depth of penetration of fingerprints vary with different types of paper. An inverse relationship between the smoothness of the paper and the penetration depth was observed: higher smoothness values result in lower depths of penetration. High quality prints appear to correlate with an optimal penetration depth-between 40 and 60 microns.</t>
  </si>
  <si>
    <t>Almog, J; Azoury, M; Elmaliah, Y; Berenstein, L; Zaban, A</t>
  </si>
  <si>
    <t>forensic science; latent fingerprints; DFO; 1,2-indanedione; BY-40; paper; fluorescence microscope; smoothness; porosity</t>
  </si>
  <si>
    <t>Hebrew University of Jerusalem; Bar Ilan University</t>
  </si>
  <si>
    <t>Fourier transform Raman spectroscopic studies of the curing of cyanoacrylate glue</t>
  </si>
  <si>
    <t>The spontaneous polymerization of ethyl 2-cyanoacrylate ('superglue') in a sealed glass tube was studied using Fourier transform Raman spectroscopy with 1064 nm excitation. The spectra of the monomer and the polymer were characterized and the polymerization process was monitored qualitatively over a time interval of 92 days. Even after this time lapse from initiation, the reaction had not proceeded to completion and 15% monomer remained in the polymerized specimen, based on nu(C=C) band intensity depletion and on the evolution of the nu(CN) feature; the latter becomes asymmetric as the reaction proceeds owing to the appearance of the polymeric v(CN) stretch at 2247 cm(-1) and the diminution in intensity of the monomer band at 2239 cm(-1). The results of this work are of relevance to the non-destructive Raman spectroscopic analysis of cyanoacrylate-fumed latent fingerprints at forensic crime scenes. Copyright (C) 2004 John Wiley Sons, Ltd.</t>
  </si>
  <si>
    <t>Edwards, HGM; Day, JS</t>
  </si>
  <si>
    <t>JOURNAL OF RAMAN SPECTROSCOPY</t>
  </si>
  <si>
    <t>Fourier transform Raman spectroscopy; cyanoacrylate; reaction monitoring; glue formation</t>
  </si>
  <si>
    <t>University of Bradford</t>
  </si>
  <si>
    <t>10.1002/jrs.1184</t>
  </si>
  <si>
    <t>Fingerprint pattern restoration by digital image processing techniques</t>
  </si>
  <si>
    <t>Fingerprint evidence plays an important role in solving criminal problems. However, defective (lacking information needed for completeness) or contaminated (undesirable information included) fingerprint patterns make identifying and recognizing processes difficult. Unfortunately, this is the usual case. In the recognizing process (enhancement of patterns, or elimination of false alarms so that a fingerprint pattern can be searched in the Automated Fingerprint Identification System (AFIS)), chemical and physical techniques have been proposed to improve pattern legibility. In the identifying process, a fingerprint examiner can enhance contaminated (but not defective) fingerprint patterns under guidelines provided by the Scientific Working Group on Friction Ridge Analysis, Study and Technology (SWGFAST), the Scientific Working Group on Imaging Technology (SWGIT). and an AFIS working group within the National Institute of Justice. Recently, the image processing techniques have been successfully applied in forensic science. For example, we have applied image enhancement methods to improve the legibility of digital images such as fingerprints and vehicle plate numbers. In this paper. we propose a novel digital image restoration technique based on the AM (amplitude modulation)-FM (frequency modulation) reaction-diffusion method to restore defective or contaminated fingerprint patterns. This method shows its potential application to fingerprint pattern enhancement in the recognizing process (but not for the identifying process). Synthetic and real images are used to show the capability of the proposed method. The results of enhancing fingerprint patterns by the manual process and our method are evaluated and compared.</t>
  </si>
  <si>
    <t>Wen, CY; Yu, CC</t>
  </si>
  <si>
    <t>forensic science; fingerprints; AM-FM reaction-diffusion; image restoration</t>
  </si>
  <si>
    <t>Optimization and initial evaluation of 1,2-indandione as a reagent for fingerprint detection</t>
  </si>
  <si>
    <t>1,2-Indandione has been used to develop fluorescent fingerprints on porous materials such as paper. The compound reacts with amino acid residues to produce highly fluorescent fingerprint ridges. An optimized formulation and treatment protocol for using the reagent is presented here. The reagent is applied as a solution in HFE7100 containing acetic acid and ethyl acetate. Treated articles are heated at 100degreesC for 10 min at ambient humidity and stored in the dark before recording the fingerprints using fluorescence photography or digital imaging. Photodecomposition of the fluorescent fingerprints has been observed. Storage in the dark reduces degradation, extending the lifetime of the fingerprints. Other chemical methods to stabilize the fingerprints proved unsuccessful. Comparisons of the performance of 1,2-indandione with DFO in CFC113 performed on a limited range of substrates indicated that the reagent might be an effective method for the development of latent fingerprints despite the new reagent producing less intense fluorescence.</t>
  </si>
  <si>
    <t>Gardner, SJ; Hewlett, DF</t>
  </si>
  <si>
    <t>forensic science; latent fingerprints; 1,2-indaiidione; 1,8-diazafluoren-9-one; fluorescence</t>
  </si>
  <si>
    <t>Forensic Science Service UK</t>
  </si>
  <si>
    <t>Questioning a courtroom proof of the uniqueness of fingerprints</t>
  </si>
  <si>
    <t>Forensic scientists or analysts concerned with individualization often presume that features such as fingerprint minutia are unique to each individual. In the United States, defendants in criminal cases have been demanding proof of such assumptions. In at least two cases, the government of the United States has successfully relied on an unpublished statistical study prepared specifically for litigation to demonstrate the uniqueness of fingerprints. This article suggests that the study is neither designed nor executed in a way that can show whether an individual's fingerprint impressions are unique.</t>
  </si>
  <si>
    <t>Kaye, DH</t>
  </si>
  <si>
    <t>INTERNATIONAL STATISTICAL REVIEW</t>
  </si>
  <si>
    <t>forensic statistics; individualization; probability evidence; fingerprints</t>
  </si>
  <si>
    <t>Arizona State University; Arizona State University-Tempe</t>
  </si>
  <si>
    <t>Development of latent fingerprints on metallic surfaces using electropolymerization processes</t>
  </si>
  <si>
    <t>We propose a new process for developing latent fingerprints on metal items, applicable to unfired weapons made of Ergal in particular. The method is based on the presence of fatty acids that are contained in fingerprints and act as an insulator on the surface where fingerprints are to be developed. The process of polymerization occurs on the metal portions left untouched by finger contact. Hence, the developing process results as a negative pattern of the original fingerprint. The reaction consists in the electropolymerization of pyrrole and substituted porphyrins, i.e., tetra (o-aminophenyl) porphyrine: radical-cations are generated on superficial nucleation sites by oxidation of monomer, close to the electrode surface; subsequently, the radical species react with the neutral monomer, which begins to diffuse to the electrode. We have also studied the polymer's morphology by means of SEM and AFM, in order to find a correlation between the reagent to be used and the quality of the enhancement process. These are only preliminary results; however, they show that the suggested method is a new way to increase the rate of success in developing latent fingerprints on metal surfaces. In this regard, it may be considered complementary to other conventional procedures, due to the low costs of the instruments and reagents, and the rapidity and simplicity of the treatment.</t>
  </si>
  <si>
    <t>Bersellini, C; Garofano, L; Giannetto, M; Lusardi, F; Mori, G</t>
  </si>
  <si>
    <t>forensic science; electropolymerization; fingerprints; pyrrole; porphyrine; ergal; weapons</t>
  </si>
  <si>
    <t>University of Parma</t>
  </si>
  <si>
    <t>Interpapillary lines -: The variable part of the human fingerprint</t>
  </si>
  <si>
    <t>The dermatoglyphic pattern of human palms and soles is individually unique and unchanging. Their prints show the course of the papillary ridges as papillary lines. Case reports and a few older studies of repeatedly taken fingerprints could. however, show that so-called interpapillary lines can develop between the papillary lines. The questions of this study were: How often do interpapillary lines occur? Can the differences between papillary and interpapillary ridges be quantified? Five-hundred and two ink prints of the palms and fingers from the archive of the Bochum Police Department were examined retrospectively. In 121 volunteers, the appearance of interpapillary lines was examined prospectively. From the later collective, the fingerprints of 13 people with interpapillary lines and nine people without were examined further by laking two silicon prints and measuring them with laser profilometry. In 215 of the 502 ink prints (42.8%) interpapillary lines could be demonstrated. In those subjects younger than 20 years they were less frequently observed (34.1%) than in those above the age of 20 (51.8%). Tn all cases using laser profilometry the interpapillary lines could be related to a corresponding interpapillary ridge. The interpapillary ridge heights were 24.9 +/- 10.0 mum, significantly lower than the papillary ridges, which measured 59.0 +/- 19.2 mum. Inter papillary ridge widths were with 194.8 +/- 65.1 mum significantly narrower as compared to 435.5 +/- 57.4 mum in the papillary ridge. Those papillary ridges, between which interpapillary ridges were found, were significantly further apart from each other (610.5 +/- 78.9 mum) than those without interpapillary ridges (484.9 +/- 70.6 mum). During the course of a lifetime new ridges between the regular papillary ridges can develop or manifest. The fact that interpapillary lines are mon frequently found on the right hands in men and those with increasing age is consistent with the theory that they correspond to degenerative changes and with sensitivity of touch.</t>
  </si>
  <si>
    <t>Stücker, M; Geil, M; Kyeck, S; Hoffman, K; Röchling, A; Memmel, U; Altmeyer, P</t>
  </si>
  <si>
    <t>forensic science; fingerprint; papillar lines; inter-papillary lines; skin; dermatoglyphic; palm; sole</t>
  </si>
  <si>
    <t>Ruhr University Bochum</t>
  </si>
  <si>
    <t>Latent fingerprint detection using a scanning Kelvin microprobe</t>
  </si>
  <si>
    <t>Electrochemical interactions between latent human fingerprints and metal surfaces in ambient air are investigated using a scanning Kelvin microprobe. Inorganic salts present in sweat deposited at fingerprint ridges locally depassivate the metal surface producing a Volta potential decrease of greater than 200 mV. Volta potential patterns may persist for months and prints may be visualized by potential mapping, even when overcoated with a polymer layer. Because the Volta potential differences are produced by involatile salts they persist when the organic components, of the fingerprint residue have been volatilized by heating to 600 degreesC.</t>
  </si>
  <si>
    <t>Williams, G; McMurray, HN; Worsley, DA</t>
  </si>
  <si>
    <t>forensic science; latent fingerprint; print visualization; metal surface; electrochemical mechanism; scanning Kelvin microprobe</t>
  </si>
  <si>
    <t>An automatic method for the removal of unwanted, non-periodic patterns from forensic images</t>
  </si>
  <si>
    <t>The aim of this work is the removal of distracting background patterns from forensic evidence so that the evidence is rendered more visible. An example is the image of a finger print on a non-periodic background. The method involves registering the image with a control image of the background pattern that ae seek to remove. A statistical comparison of the registered images identifies the latent mark. The registration of the images involves both a geometric and a photometric component. The geometric registration is invariant to perspective distortion and the photometric registration invariant to affine colour-spare transformations. The algorithm is based on a robust Maximum Likelihood Estimator. Both the registration and the comparison algorithms are automatic. The paper briefly explains these algorithms. The method applies in situations where periodic background removal (e.g. Fourier techniques) would not be successful. The method has proven effective in extracting latent fingermark detail overlaying non-periodic backgrounds and examples are shown of its success in removing such backgrounds that would otherwise hamper fingermark identification. Indeed, the process has succeeded in rendering visible fingerprints that were totally camouflaged by the background pattern on bank notes. It is also applicable in removing backgrounds in other forensic cases such as footprints, for example.</t>
  </si>
  <si>
    <t>Capel, D; Zisserman, A; Bramble, S; Compton, D</t>
  </si>
  <si>
    <t>INVESTIGATION AND FORENSIC SCIENCE TECHNOLOGIES</t>
  </si>
  <si>
    <t>forensic images; fingerprints; latent marks; image registration; photometric registration; spatial deformations</t>
  </si>
  <si>
    <t>University of Oxford</t>
  </si>
  <si>
    <t>10.1117/12.334538</t>
  </si>
  <si>
    <t>Instruments &amp; Instrumentation; Optics; Imaging Science &amp; Photographic Technology</t>
  </si>
  <si>
    <t>Fingerprint identification using image enhancement techniques</t>
  </si>
  <si>
    <t>This report presents an application of image enhancement techniques in fingerprints as a tool for forensic sciences. Digital image processing technology was applied to restore fingerprints with non-uniform contrast. Whenever the results obtained by applying conventional enhancement techniques were not satisfactory, we combined spatial domain as well as frequency domain techniques in order to enhance the features that allowed later identification. The fingerprints correspond to a person who was murdered by military forces in 1976. The processed fingerprints where sent to the Court of Justice where forensic experts could finally find out the identity of a person who had been unknown until that moment.</t>
  </si>
  <si>
    <t>Moler, E; Ballarin, V; Pessana, F; Torres, S; Olmo, D</t>
  </si>
  <si>
    <t>forensic science; digital image processing; fingerprints; identification</t>
  </si>
  <si>
    <t>National University of Mar del Plata</t>
  </si>
  <si>
    <t>Fingerprint sub-classification and singular point detection</t>
  </si>
  <si>
    <t>This paper presents a novel approach to fingerprint singular point detection. Singular points (cores and deltas) are used for fingerprint classification, sub-classification and registration. This method exploits the stability of the directional field pattern extracted from singular point regions at different resolution levels. The procedure is invariant to translations, scaling and small rotations. A fingerprint sub-classification procedure was built based on the proposed singular point detection method. Two kinds of tests were conducted on a subset consisting of 955 NIST-14 fingerprint images. First, automatic and forensic expert sub-classifications were compared. Second, the consistency of the proposed method was measured comparing automatic sub-classification for two different rolls of the same fingerprint.</t>
  </si>
  <si>
    <t>Drets, G; Liljenstrom, H</t>
  </si>
  <si>
    <t>fingerprints; singular points; neural networks; sub-classification</t>
  </si>
  <si>
    <t>Universidad de la Republica, Uruguay; Royal Institute of Technology</t>
  </si>
  <si>
    <t>10.1142/S0218001498000269</t>
  </si>
  <si>
    <t>Development of latent fingerprints on unfired cartridges by palladium deposition: A surface study</t>
  </si>
  <si>
    <t>Visualized fingerprints on unfired brass cartridge cases developed by a novel method of palladium deposition were examined by Anger electron spectroscopy (AES), scanning electron microscopy (SEM), and electron probe microscopy (EPMA). In spite of the strong contrast of colors between the ridges and the valleys of the developed images, which suggests a selective coating of palladium on the valleys, palladium was found to deposit onto both valleys and ridges. Lumps of organic material were scattered mostly along the ridges. The study suggests a model for the deposition of metals on brass cartridges on which sebaceous fingerprints were impressed.</t>
  </si>
  <si>
    <t>Migron, Y; Mandler, D</t>
  </si>
  <si>
    <t>forensic science; latent fingerprints; unfired cartridge cases; palladium deposition; Auger electron spectroscopy; scanning electron microscopy; electron probe microscopy</t>
  </si>
  <si>
    <t>On-line fingerprint verification</t>
  </si>
  <si>
    <t>Fingerprint verification is one of the most reliable personal identification methods. However, manual fingerprint verification is so tedious, time-consuming, and expensive that it is incapable of meeting today's increasing performance requirements. An automatic fingerprint identification system (AFIS) is widely needed. It plays a very important role in forensic and civilian applications such as criminal identification, access control, and ATM card verification. This paper describes the design and implementation of an on-line fingerprint verification system which operates in two stages: minutia extraction and minutia matching. An improved version of the minutia extraction algorithm proposed by Ratha et al,, which is much faster and more reliable, is implemented for extracting features from an input fingerprint image captured with an on-line inkless scanner. For minutia matching, an alignment-based elastic matching algorithm has been developed. This algorithm is capable of finding the correspondences between minutiae in the input image and the stored template without resorting to exhaustive search and has the ability of adaptively compensating for the nonlinear deformations and inexact pose transformations between fingerprints. The system has been tested on two sets of fingerprint images captured with inkless scanners. The verification accuracy is found to be acceptable. Typically, a complete fingerprint verification procedure takes, on an average, about eight seconds on a SPARC 20 workstation. These experimental results show that our system meets the response time requirements of on-line verification with high accuracy.</t>
  </si>
  <si>
    <t>Jain, A; Hong, L; Bolle, R</t>
  </si>
  <si>
    <t>biometrics; fingerprints; matching; verification; minutia; orientation field; ridge extraction</t>
  </si>
  <si>
    <t>International Business Machines (IBM); IBM USA</t>
  </si>
  <si>
    <t>10.1109/34.587996</t>
  </si>
  <si>
    <t>Post firing visualisation of fingerprints on spent cartridge cases</t>
  </si>
  <si>
    <t>A considerable range of techniques is available to visualise latent fingerprints on smooth surfaces, Published methods and those developed or modified in the authors' laboratory have been evaluated for spent cartridge cases. The most suitable were found to be vacuum cyanoacrylate (with fluorescent staining) and selenious acid treatments. Both were used to investigate the post firing recovery of fingermarks on spent cartridge cases from the ammunition and weapon systems encountered in terrorist casework in Northern Ireland. Only certain revolvers and the SLR rifle yielded identifiable ridge detail. These results are borne out by casework experience.</t>
  </si>
  <si>
    <t>Bentsen, RK; Brown, JK; Dinsmore, A; Harvey, KK; Kee, TG</t>
  </si>
  <si>
    <t>forensic science; fingerprint visualisation; spent cartridge cases; vacuum cyanoacrylate; selenious acid</t>
  </si>
  <si>
    <t>10.1016/S1355-0306(96)72547-9</t>
  </si>
  <si>
    <t>EVALUATION OF DATA TREATMENT TECHNIQUES FOR IMPROVED ANALYSIS OF FINGERPRINT IMAGES</t>
  </si>
  <si>
    <t>We evaluated four different methods for data treatment of fingerprint images. The first two methods (Lee's method, and Iterative Automated Noise Filtering method) are used to remove signal-independent additive noise from digital images of fingerprints. The two other methods (low-pass and high-pass wavelet filtering), based on the wavelet transform, are employed not only to reduce the noise, but also to enhance the information of the fingerprints, especially details at the ridges. To evaluate these four filtering techniques we analyzed images of various fingerprints provided by the Police Department of Knoxville, Tennessee, and recorded digitally in the laboratory using inexpensive apparatus. Experimental results show that the methods are effective in diverse cases and have potential in forensic analysis of fingerprints.</t>
  </si>
  <si>
    <t>VIGO, GP; HUEBER, DM; VODINH, T</t>
  </si>
  <si>
    <t>CRIMINALISTICS; FINGERPRINTS; DATA TREATMENT TECHNIQUES</t>
  </si>
  <si>
    <t>United States Department of Energy (DOE); Oak Ridge National Laboratory</t>
  </si>
  <si>
    <t>FINGERPRINT IMAGING WITH A CONFOCAL SCANNING LASER MACROSCOPE</t>
  </si>
  <si>
    <t>The scanning laser macroscope is a new scanning beam confocal imaging system that scans up to 7.5 cm x 7.5 cm in 5 seconds. One of its unique features is a telecentric f-theta lens that focuses the incoming beam from a low power laser to a 10 mum spot on the sample. The f-theta lens provides a linear scan, and has a flat focal plane. The macroscope is described in detail and its operation is discussed. Confocal reflected-light images of latent fingerprints were obtained on several different materials. Fluorescence images of Rhodamine-treated samples were also obtained. We also show a reflection image of a fingerprint recorded by scanning the finger in air. Other possible uses of the macroscope in forensics include time-resolved fluorescence, imaging of fluorescent gels used in DNA fingerprinting, IR fluorescence imaging of documents, detecting and recording fluorescence images of latent fingerprints excited with UV radiation, and entering file prints into the computer for storage.</t>
  </si>
  <si>
    <t>BEESLEY, KM; DAMASKINOS, S; DIXON, AE</t>
  </si>
  <si>
    <t>FORENSIC SCIENCE; MACROSCOPE; FINGERPRINTS</t>
  </si>
  <si>
    <t>University of Waterloo; University of Waterloo; University of Guelph</t>
  </si>
  <si>
    <t>MEDICOLEGAL INVESTIGATIONS OF THE AIRBUS A320 CRASH UPON MOUNT STE-ODILE, FRANCE</t>
  </si>
  <si>
    <t>The authors present the medico-legal investigations and identification after the aircrash of the Airbus A320 upon the Mount Sainte-Odile (France). The identification team comprising investigators from the gendarmerie, forensic pathologists, odontologists, and scientists of the Institute from Legal Medecine rapidly retrieved and identified 85 of the 87 victims, with 17 being identified through DNA typing, three through fingerprints and the remaining through dental records and specific physical or X-ray findings. Full autopsies were performed on all fatalities to determine patterns of injury and cause of death. Results lead us to point out the importance of a multidisciplinary team of forensic practitioners especially trained for managing medico-legal investigation in mass disaster and the ability of DNA technology to solve complex identification problems.</t>
  </si>
  <si>
    <t>LUDES, B; TRACQUI, A; PFITZINGER, H; KINTZ, P; LEVY, F; DISTELDORF, M; HUTT, JM; KAESS, B; HAAG, R; MEMHELD, B; KAEMPF, C; FRIEDERICH, F; EVENOT, E; MANGIN, P</t>
  </si>
  <si>
    <t>PATHOLOGY AND BIOLOGY; DEATH INVESTIGATION; MASS DISASTER; VICTIM IDENTIFICATION; AIR DISASTER</t>
  </si>
  <si>
    <t>A NOVEL-APPROACH TO FOURIER SPECTRAL ENHANCEMENT OF LASER-LUMINESCENT FINGERPRINT IMAGES</t>
  </si>
  <si>
    <t>The present work reports an efficient adaptive Fourier transform domain filter for enhancement of laser-luminescent fingerprints. The transform domain filter involves selective amplification of the spectral band containing the highest energy, and subsequent use of a band-pass filter. The resulting enhanced image is almost noise-free, and shows prominent features in the fingerprints that cannot be extracted by other conventional enhancement techniques.</t>
  </si>
  <si>
    <t>KAYMAZ, E; MITRA, S</t>
  </si>
  <si>
    <t>FORENSIC SCIENCE; LASER-LUMINESCENT FINGERPRINT IMAGING; FOURIER SPECTRAL ENHANCEMENT; SPECTRAL AMPLIFICATION; IMAGE ENHANCEMENT</t>
  </si>
  <si>
    <t>Texas Tech University System; Texas Tech University</t>
  </si>
  <si>
    <t>A TECHNIQUE FOR DEVELOPING AND PHOTOGRAPHING RIDGE IMPRESSIONS ON DECOMPOSED WATER-SOAKED FINGERS</t>
  </si>
  <si>
    <t>One of the most challenging tasks confronting a crime laboratory technician is the fingerprinting and subsequent identification of an unknown homicide or drowning victim whose fingers have been subjected to a long period of exposure to water and the effects of decomposition. If the fingers of the individual have not been exposed to the erosive effects of water and decomposition for a long period of time, they may be allowed to dry, and suitable impressions are often obtainable. In other cases the fingers may have to be removed. with the permission of the Medical Examiners Office, and processed by the Crime Laboratory in an attempt to develop suitable ridge structure for inked impressions or an exact photographic copy of the individual's fingers. In extreme cases the effects of water and decomposition make the fragile ridge structure appear to be nonexistent to the naked eye. The procedure used in this case report, combines the use of cyanoacrylate vapor, commonly called ''super glue fuming,'' and the ninhydrin process in conjunction to develop fragile ridge structure into discernable ridges that are easily seen and photographed for the purpose of making an identification of the individual.</t>
  </si>
  <si>
    <t>KEATING, DM; MILLER, JJ</t>
  </si>
  <si>
    <t>FORENSIC SCIENCE; HUMAN IDENTIFICATION; HUMAN REMAINS; SUPER GLUE; NINHYDRIN</t>
  </si>
  <si>
    <t>BIOLOGICAL FOUNDATIONS FOR FORENSIC IDENTIFICATIONS BASED ON FINGERPRINTS</t>
  </si>
  <si>
    <t>Different countries have different norms of the number of minutiae considered necessary for identification in fingerprint comparison. Minutiae were investigated with respect to finger, pattern and hand in a sample of 100 Dutch males. The minutiae were counted in the 16 cells of a 20 .times. 20 mm grid placed on the fingerprint. Statistical analysis showed that individual-pattern- and fingerfactors determine the number of minutiae. In this quantitative respect the fingers of both hands can be grouped in 2 groups. Because an identification based on a fingerprint depends on the expected number of minutiae, this study draws special attention on the variation in this number. The number of minutiae needed for identification depends on finger, pattern, sex and population group of the individual.</t>
  </si>
  <si>
    <t>DANKMEIJER, J; WALTMAN, JM; DEWILDE, AG</t>
  </si>
  <si>
    <t>ACTA MORPHOLOGICA NEERLANDO-SCANDINAVICA</t>
  </si>
  <si>
    <t>University of Groningen; Leiden University - Excl LUMC; Leiden University; Leiden University; Leiden University - Excl LUMC</t>
  </si>
  <si>
    <t>DEVELOPMENT OF THE SKIN OF THE DIGITAL PULP IN THE EARLY FETAL PERIOD</t>
  </si>
  <si>
    <t>Digital pulp skin is of pathologic as well as of forensic interest. Investigations were made with the scanning electron microscope on the fingers of 27 human fetuses to get a new insight into the development of this part of the skin. Peridermal cell formation is already striking in this region in the early fetal period. A certain grouping together of these peridermal cells appear to resemble the latter developed epidermal ridge. The dermatoglyphics are fully developed by the end of the 2nd trimenon. A more exact time sequence cannot be established due to fluxional transitions and, particularly, to marked individual variations.</t>
  </si>
  <si>
    <t>BLICK, U</t>
  </si>
  <si>
    <t>VIRCHOWS ARCHIV A-PATHOLOGICAL ANATOMY AND HISTOPATHOLOGY</t>
  </si>
  <si>
    <t>University of Erlangen Nuremberg</t>
  </si>
  <si>
    <t>10.1007/BF00427257</t>
  </si>
  <si>
    <t>Anatomy &amp; Morphology; Pathology</t>
  </si>
  <si>
    <t>APPLICATION OF STOCHASTIC LANGUAGES TO FINGERPRINT PATTERN-RECOGNITION</t>
  </si>
  <si>
    <t>A stochastic syntactic approach for representation and classification of human fingerprint patterns is presented. The fingerprint impressions are subdivided into sampling squares preprocessed for feature extraction. A brief summary of application of a class of context-free languages for recognition of fingerprints is presented. Using the same set of features, a class of stochastic context-free languages is used to further classify the fingerprint impressions. The recognizers using the class of context-free and stochastic context-free languages are named the 1st-level and 2nd-level classifiers, respectively. Experimental results in terms of real data fingerprints are presented. [The study has forensic significance.].</t>
  </si>
  <si>
    <t>MOAYER, B; FU, KS</t>
  </si>
  <si>
    <t>Purdue University System; Purdue University</t>
  </si>
  <si>
    <t>10.1016/0031-3203(76)90018-2</t>
  </si>
  <si>
    <t>Year</t>
  </si>
  <si>
    <t>Number of publications</t>
    <phoneticPr fontId="1" type="noConversion"/>
  </si>
  <si>
    <t>Country</t>
  </si>
  <si>
    <t>Percentage of total</t>
    <phoneticPr fontId="1" type="noConversion"/>
  </si>
  <si>
    <t>Australia</t>
  </si>
  <si>
    <t>Brazil</t>
  </si>
  <si>
    <t>Canada</t>
  </si>
  <si>
    <t>China</t>
  </si>
  <si>
    <t>Germany</t>
  </si>
  <si>
    <t>India</t>
  </si>
  <si>
    <t>Israel</t>
  </si>
  <si>
    <t>Italy</t>
  </si>
  <si>
    <t>Malaysia</t>
  </si>
  <si>
    <t>Mexico</t>
  </si>
  <si>
    <t>Netherlands</t>
  </si>
  <si>
    <t>Pakistan</t>
  </si>
  <si>
    <t>Poland</t>
  </si>
  <si>
    <t>Spain</t>
  </si>
  <si>
    <t>Switzerland</t>
  </si>
  <si>
    <t>Thailand</t>
  </si>
  <si>
    <t>United Kingdom</t>
  </si>
  <si>
    <t>South Korea</t>
  </si>
  <si>
    <t>Portugal</t>
  </si>
  <si>
    <t>USA</t>
    <phoneticPr fontId="1" type="noConversion"/>
  </si>
  <si>
    <t>Acharya Inst Grad Studies</t>
  </si>
  <si>
    <t>Govt First Grade Coll</t>
  </si>
  <si>
    <t>Govt Sci Coll</t>
  </si>
  <si>
    <t>Jain Univ</t>
  </si>
  <si>
    <t>Kuvempu Univ</t>
  </si>
  <si>
    <t>Ms Ramaiah Univ Appl Sci</t>
  </si>
  <si>
    <t>Natl Assessment &amp; Accreditat Council</t>
  </si>
  <si>
    <t>Natl Dong Hwa Univ</t>
  </si>
  <si>
    <t>Soa Univ</t>
  </si>
  <si>
    <t>Tumkur Univ</t>
  </si>
  <si>
    <t>ID</t>
    <phoneticPr fontId="1" type="noConversion"/>
  </si>
  <si>
    <t>Institution</t>
    <phoneticPr fontId="1" type="noConversion"/>
  </si>
  <si>
    <t>Source</t>
  </si>
  <si>
    <t>Science &amp; Justice</t>
  </si>
  <si>
    <t>Analyst</t>
  </si>
  <si>
    <t>Acs Applied Materials &amp; Interfaces</t>
  </si>
  <si>
    <t>Forensic Science International</t>
    <phoneticPr fontId="1" type="noConversion"/>
  </si>
  <si>
    <t>Inorganic Chemistry Communications</t>
    <phoneticPr fontId="1" type="noConversion"/>
  </si>
  <si>
    <t>Microchemical Journal</t>
    <phoneticPr fontId="1" type="noConversion"/>
  </si>
  <si>
    <t>Ceramics International</t>
    <phoneticPr fontId="1" type="noConversion"/>
  </si>
  <si>
    <t>Electrochimica Acta</t>
    <phoneticPr fontId="1" type="noConversion"/>
  </si>
  <si>
    <t>Optical Materials</t>
    <phoneticPr fontId="1" type="noConversion"/>
  </si>
  <si>
    <t>Rsc Advances</t>
    <phoneticPr fontId="1" type="noConversion"/>
  </si>
  <si>
    <t>Analytical Chemistry</t>
    <phoneticPr fontId="1" type="noConversion"/>
  </si>
  <si>
    <t>Forensic Chemistry</t>
    <phoneticPr fontId="1" type="noConversion"/>
  </si>
  <si>
    <t>anti-counterfeiting</t>
  </si>
  <si>
    <t>biometrics</t>
  </si>
  <si>
    <t>carbon dots</t>
  </si>
  <si>
    <t>deep learning (dl)</t>
  </si>
  <si>
    <t>dermatoglyphics</t>
  </si>
  <si>
    <t>feature extraction</t>
  </si>
  <si>
    <t>fingermark</t>
  </si>
  <si>
    <t>fingerprint</t>
  </si>
  <si>
    <t>fingerprint recognition</t>
  </si>
  <si>
    <t>fluorescence</t>
  </si>
  <si>
    <t>forensic anthropology</t>
  </si>
  <si>
    <t>forensic science</t>
  </si>
  <si>
    <t>identification</t>
  </si>
  <si>
    <t>latent fingerprint</t>
  </si>
  <si>
    <t>latent fingerprint detection</t>
  </si>
  <si>
    <t>luminescence</t>
  </si>
  <si>
    <t>minutiae</t>
  </si>
  <si>
    <t>nanophosphor</t>
  </si>
  <si>
    <t>palmprint</t>
  </si>
  <si>
    <t>photoluminescence</t>
  </si>
  <si>
    <t>Occurrences</t>
    <phoneticPr fontId="1" type="noConversion"/>
  </si>
  <si>
    <t>Meenakshi Acad Higher Educ &amp; Res</t>
  </si>
  <si>
    <t>Panjab Univ</t>
  </si>
  <si>
    <t>Criminal Invest Police Univ China</t>
  </si>
  <si>
    <t>Univ Lausanne</t>
  </si>
  <si>
    <t>Minist Publ Secur</t>
  </si>
  <si>
    <t>Univ Sci &amp; Technol Beijing</t>
  </si>
  <si>
    <t>Peoples Publ Secur Univ China</t>
  </si>
  <si>
    <t>Univ Leicester</t>
  </si>
  <si>
    <t>Netherlands Forens Inst</t>
  </si>
  <si>
    <t>Sheffield Hallam Univ</t>
    <phoneticPr fontId="1" type="noConversion"/>
  </si>
  <si>
    <t>Heteroatom-Tuned Carbon Dots for Multimode High-Resolution Fluorescence Imaging of Latent Imprints</t>
    <phoneticPr fontId="1" type="noConversion"/>
  </si>
  <si>
    <r>
      <t>Mean TC per Year</t>
    </r>
    <r>
      <rPr>
        <b/>
        <vertAlign val="superscript"/>
        <sz val="11"/>
        <color theme="1"/>
        <rFont val="Times New Roman"/>
        <family val="1"/>
      </rPr>
      <t>a</t>
    </r>
    <phoneticPr fontId="1" type="noConversion"/>
  </si>
  <si>
    <r>
      <t>TLS</t>
    </r>
    <r>
      <rPr>
        <b/>
        <vertAlign val="superscript"/>
        <sz val="11"/>
        <color theme="1"/>
        <rFont val="Times New Roman"/>
        <family val="1"/>
      </rPr>
      <t>f</t>
    </r>
    <phoneticPr fontId="1" type="noConversion"/>
  </si>
  <si>
    <r>
      <t>TC per Art</t>
    </r>
    <r>
      <rPr>
        <b/>
        <vertAlign val="superscript"/>
        <sz val="11"/>
        <color theme="1"/>
        <rFont val="Times New Roman"/>
        <family val="1"/>
      </rPr>
      <t>e</t>
    </r>
    <phoneticPr fontId="1" type="noConversion"/>
  </si>
  <si>
    <r>
      <t>TC</t>
    </r>
    <r>
      <rPr>
        <b/>
        <vertAlign val="superscript"/>
        <sz val="11"/>
        <color theme="1"/>
        <rFont val="Times New Roman"/>
        <family val="1"/>
      </rPr>
      <t>d</t>
    </r>
    <phoneticPr fontId="1" type="noConversion"/>
  </si>
  <si>
    <r>
      <t>MCP</t>
    </r>
    <r>
      <rPr>
        <b/>
        <vertAlign val="superscript"/>
        <sz val="11"/>
        <color theme="1"/>
        <rFont val="Times New Roman"/>
        <family val="1"/>
      </rPr>
      <t>c</t>
    </r>
    <phoneticPr fontId="1" type="noConversion"/>
  </si>
  <si>
    <r>
      <t>SCP</t>
    </r>
    <r>
      <rPr>
        <b/>
        <vertAlign val="superscript"/>
        <sz val="11"/>
        <color theme="1"/>
        <rFont val="Times New Roman"/>
        <family val="1"/>
      </rPr>
      <t>b</t>
    </r>
    <phoneticPr fontId="1" type="noConversion"/>
  </si>
  <si>
    <r>
      <t>NP</t>
    </r>
    <r>
      <rPr>
        <b/>
        <vertAlign val="superscript"/>
        <sz val="11"/>
        <color theme="1"/>
        <rFont val="Times New Roman"/>
        <family val="1"/>
      </rPr>
      <t>a</t>
    </r>
    <phoneticPr fontId="1" type="noConversion"/>
  </si>
  <si>
    <r>
      <rPr>
        <vertAlign val="superscript"/>
        <sz val="10"/>
        <color theme="1"/>
        <rFont val="Times New Roman"/>
        <family val="1"/>
      </rPr>
      <t>a</t>
    </r>
    <r>
      <rPr>
        <sz val="10"/>
        <color theme="1"/>
        <rFont val="Times New Roman"/>
        <family val="1"/>
      </rPr>
      <t>NP = Number of Publications</t>
    </r>
    <phoneticPr fontId="1" type="noConversion"/>
  </si>
  <si>
    <r>
      <rPr>
        <vertAlign val="superscript"/>
        <sz val="10"/>
        <color theme="1"/>
        <rFont val="Times New Roman"/>
        <family val="1"/>
      </rPr>
      <t>c</t>
    </r>
    <r>
      <rPr>
        <sz val="10"/>
        <color theme="1"/>
        <rFont val="Times New Roman"/>
        <family val="1"/>
      </rPr>
      <t>TC per Art = Total Citations per Article</t>
    </r>
    <phoneticPr fontId="1" type="noConversion"/>
  </si>
  <si>
    <r>
      <rPr>
        <vertAlign val="superscript"/>
        <sz val="10"/>
        <color theme="1"/>
        <rFont val="Times New Roman"/>
        <family val="1"/>
      </rPr>
      <t>b</t>
    </r>
    <r>
      <rPr>
        <sz val="10"/>
        <color theme="1"/>
        <rFont val="Times New Roman"/>
        <family val="1"/>
      </rPr>
      <t>TC = Total Citations</t>
    </r>
    <phoneticPr fontId="1" type="noConversion"/>
  </si>
  <si>
    <r>
      <t>TC</t>
    </r>
    <r>
      <rPr>
        <b/>
        <vertAlign val="superscript"/>
        <sz val="11"/>
        <color theme="1"/>
        <rFont val="Times New Roman"/>
        <family val="1"/>
      </rPr>
      <t>b</t>
    </r>
    <phoneticPr fontId="1" type="noConversion"/>
  </si>
  <si>
    <r>
      <t>TC per Art</t>
    </r>
    <r>
      <rPr>
        <b/>
        <vertAlign val="superscript"/>
        <sz val="11"/>
        <color theme="1"/>
        <rFont val="Times New Roman"/>
        <family val="1"/>
      </rPr>
      <t>c</t>
    </r>
    <phoneticPr fontId="1" type="noConversion"/>
  </si>
  <si>
    <t>Journal of Forensic Sciences</t>
    <phoneticPr fontId="1" type="noConversion"/>
  </si>
  <si>
    <t>Journal of Forensic And Legal Medicine</t>
    <phoneticPr fontId="1" type="noConversion"/>
  </si>
  <si>
    <t>Journal of Luminescence</t>
    <phoneticPr fontId="1" type="noConversion"/>
  </si>
  <si>
    <t>IEEE Transactions on Information Forensics And Security</t>
    <phoneticPr fontId="1" type="noConversion"/>
  </si>
  <si>
    <t>IEEE Transactions on Pattern Analysis And Machine Intelligence</t>
    <phoneticPr fontId="1" type="noConversion"/>
  </si>
  <si>
    <t>Journal of Alloys And Compounds</t>
    <phoneticPr fontId="1" type="noConversion"/>
  </si>
  <si>
    <t>Journal of Photochemistry And Photobiology A-Chemistry</t>
    <phoneticPr fontId="1" type="noConversion"/>
  </si>
  <si>
    <t>IEEE Access</t>
    <phoneticPr fontId="1" type="noConversion"/>
  </si>
  <si>
    <r>
      <rPr>
        <vertAlign val="superscript"/>
        <sz val="10"/>
        <color theme="1"/>
        <rFont val="Times New Roman"/>
        <family val="1"/>
      </rPr>
      <t>e</t>
    </r>
    <r>
      <rPr>
        <sz val="10"/>
        <color theme="1"/>
        <rFont val="Times New Roman"/>
        <family val="1"/>
      </rPr>
      <t>IF = Impact Factor (2024 JCR, WoS)</t>
    </r>
    <phoneticPr fontId="1" type="noConversion"/>
  </si>
  <si>
    <r>
      <rPr>
        <vertAlign val="superscript"/>
        <sz val="10"/>
        <color theme="1"/>
        <rFont val="Times New Roman"/>
        <family val="1"/>
      </rPr>
      <t>d</t>
    </r>
    <r>
      <rPr>
        <sz val="10"/>
        <color theme="1"/>
        <rFont val="Times New Roman"/>
        <family val="1"/>
      </rPr>
      <t>TC per Year = Total Citations per Year</t>
    </r>
    <phoneticPr fontId="1" type="noConversion"/>
  </si>
  <si>
    <r>
      <t>Cluster</t>
    </r>
    <r>
      <rPr>
        <b/>
        <vertAlign val="superscript"/>
        <sz val="11"/>
        <color theme="1"/>
        <rFont val="Times New Roman"/>
        <family val="1"/>
      </rPr>
      <t>d</t>
    </r>
    <phoneticPr fontId="1" type="noConversion"/>
  </si>
  <si>
    <r>
      <t>TLS</t>
    </r>
    <r>
      <rPr>
        <b/>
        <vertAlign val="superscript"/>
        <sz val="11"/>
        <color theme="1"/>
        <rFont val="Times New Roman"/>
        <family val="1"/>
      </rPr>
      <t>e</t>
    </r>
    <phoneticPr fontId="1" type="noConversion"/>
  </si>
  <si>
    <t>ID</t>
    <phoneticPr fontId="1" type="noConversion"/>
  </si>
  <si>
    <t>Author keywords</t>
    <phoneticPr fontId="1" type="noConversion"/>
  </si>
  <si>
    <r>
      <t>NP</t>
    </r>
    <r>
      <rPr>
        <b/>
        <vertAlign val="superscript"/>
        <sz val="11"/>
        <color theme="1"/>
        <rFont val="Times New Roman"/>
        <family val="1"/>
      </rPr>
      <t>a</t>
    </r>
    <phoneticPr fontId="1" type="noConversion"/>
  </si>
  <si>
    <r>
      <t>TC</t>
    </r>
    <r>
      <rPr>
        <b/>
        <vertAlign val="superscript"/>
        <sz val="11"/>
        <color theme="1"/>
        <rFont val="Times New Roman"/>
        <family val="1"/>
      </rPr>
      <t>b</t>
    </r>
    <phoneticPr fontId="1" type="noConversion"/>
  </si>
  <si>
    <r>
      <t>TC per Year</t>
    </r>
    <r>
      <rPr>
        <b/>
        <vertAlign val="superscript"/>
        <sz val="11"/>
        <color rgb="FF000000"/>
        <rFont val="Times New Roman"/>
        <family val="1"/>
      </rPr>
      <t>d</t>
    </r>
    <phoneticPr fontId="1" type="noConversion"/>
  </si>
  <si>
    <r>
      <t>IF</t>
    </r>
    <r>
      <rPr>
        <b/>
        <vertAlign val="superscript"/>
        <sz val="11"/>
        <color rgb="FF000000"/>
        <rFont val="Times New Roman"/>
        <family val="1"/>
      </rPr>
      <t>e</t>
    </r>
    <phoneticPr fontId="1" type="noConversion"/>
  </si>
  <si>
    <t>Author</t>
  </si>
  <si>
    <t>year</t>
  </si>
  <si>
    <t>NAGABHUSHANA, HANUMANTHAPPA</t>
  </si>
  <si>
    <t>SHARMA, S. C.</t>
  </si>
  <si>
    <t>KRUSHNA, B. R. RADHA</t>
  </si>
  <si>
    <t>DARSHAN, GIRIYAPURA PRABHUKUMAR</t>
  </si>
  <si>
    <t>MANJUNATHA, KRISHTAPPA</t>
  </si>
  <si>
    <t>WU, SHENG YUN</t>
  </si>
  <si>
    <t>BASAVARAJ, R. B.</t>
  </si>
  <si>
    <t>KRISHAN, KEWAL</t>
  </si>
  <si>
    <t>PREMKUMAR, H. B.</t>
  </si>
  <si>
    <t>KANCHAN, TANUJ</t>
  </si>
  <si>
    <t>PRASAD, B. DARUKA</t>
  </si>
  <si>
    <t>DE ALCARAZ-FOSSOUL, JOSEP</t>
  </si>
  <si>
    <t>FRANCESE, SIMONA</t>
  </si>
  <si>
    <t>ZHANG, MEIQIN</t>
  </si>
  <si>
    <t>GUTIERREZ-REDOMERO, ESPERANZA</t>
  </si>
  <si>
    <t>CHAMPOD, CHRISTOPHE</t>
  </si>
  <si>
    <t>BRADSHAW, ROBERT</t>
  </si>
  <si>
    <t>LAVANYA, D. R.</t>
  </si>
  <si>
    <t>JAIN, ANIL K.</t>
  </si>
  <si>
    <t>GEORGE, AUGUSTINE</t>
  </si>
  <si>
    <r>
      <rPr>
        <vertAlign val="superscript"/>
        <sz val="10"/>
        <color theme="1"/>
        <rFont val="Times New Roman"/>
        <family val="1"/>
      </rPr>
      <t>d</t>
    </r>
    <r>
      <rPr>
        <sz val="10"/>
        <color theme="1"/>
        <rFont val="Times New Roman"/>
        <family val="1"/>
      </rPr>
      <t>Cluster = Algorithm-based grouping generated by VOSviewer</t>
    </r>
    <phoneticPr fontId="1" type="noConversion"/>
  </si>
  <si>
    <r>
      <rPr>
        <vertAlign val="superscript"/>
        <sz val="10"/>
        <color theme="1"/>
        <rFont val="Times New Roman"/>
        <family val="1"/>
      </rPr>
      <t>e</t>
    </r>
    <r>
      <rPr>
        <sz val="10"/>
        <color theme="1"/>
        <rFont val="Times New Roman"/>
        <family val="1"/>
      </rPr>
      <t>TLS = Total Link Strength</t>
    </r>
    <phoneticPr fontId="1" type="noConversion"/>
  </si>
  <si>
    <r>
      <t>TC per year</t>
    </r>
    <r>
      <rPr>
        <b/>
        <vertAlign val="superscript"/>
        <sz val="11"/>
        <rFont val="Times New Roman"/>
        <family val="1"/>
      </rPr>
      <t>c</t>
    </r>
    <phoneticPr fontId="1" type="noConversion"/>
  </si>
  <si>
    <r>
      <t>TC</t>
    </r>
    <r>
      <rPr>
        <b/>
        <vertAlign val="superscript"/>
        <sz val="11"/>
        <rFont val="Times New Roman"/>
        <family val="1"/>
      </rPr>
      <t>b</t>
    </r>
    <phoneticPr fontId="1" type="noConversion"/>
  </si>
  <si>
    <r>
      <t>freq</t>
    </r>
    <r>
      <rPr>
        <b/>
        <vertAlign val="superscript"/>
        <sz val="11"/>
        <rFont val="Times New Roman"/>
        <family val="1"/>
      </rPr>
      <t>a</t>
    </r>
    <phoneticPr fontId="1" type="noConversion"/>
  </si>
  <si>
    <r>
      <rPr>
        <vertAlign val="superscript"/>
        <sz val="10"/>
        <color theme="1"/>
        <rFont val="Times New Roman"/>
        <family val="1"/>
      </rPr>
      <t>b</t>
    </r>
    <r>
      <rPr>
        <sz val="10"/>
        <color theme="1"/>
        <rFont val="Times New Roman"/>
        <family val="1"/>
      </rPr>
      <t>SCP = Single Country Publication</t>
    </r>
    <phoneticPr fontId="1" type="noConversion"/>
  </si>
  <si>
    <r>
      <rPr>
        <vertAlign val="superscript"/>
        <sz val="10"/>
        <color theme="1"/>
        <rFont val="Times New Roman"/>
        <family val="1"/>
      </rPr>
      <t>c</t>
    </r>
    <r>
      <rPr>
        <sz val="10"/>
        <color theme="1"/>
        <rFont val="Times New Roman"/>
        <family val="1"/>
      </rPr>
      <t>MCP = Multiple Country Publication</t>
    </r>
    <phoneticPr fontId="1" type="noConversion"/>
  </si>
  <si>
    <r>
      <rPr>
        <vertAlign val="superscript"/>
        <sz val="10"/>
        <color theme="1"/>
        <rFont val="Times New Roman"/>
        <family val="1"/>
      </rPr>
      <t>d</t>
    </r>
    <r>
      <rPr>
        <sz val="10"/>
        <color theme="1"/>
        <rFont val="Times New Roman"/>
        <family val="1"/>
      </rPr>
      <t>TC = Total Citations</t>
    </r>
    <phoneticPr fontId="1" type="noConversion"/>
  </si>
  <si>
    <r>
      <rPr>
        <vertAlign val="superscript"/>
        <sz val="10"/>
        <color theme="1"/>
        <rFont val="Times New Roman"/>
        <family val="1"/>
      </rPr>
      <t>e</t>
    </r>
    <r>
      <rPr>
        <sz val="10"/>
        <color theme="1"/>
        <rFont val="Times New Roman"/>
        <family val="1"/>
      </rPr>
      <t>TC per Art = Total Citations per Article</t>
    </r>
    <phoneticPr fontId="1" type="noConversion"/>
  </si>
  <si>
    <r>
      <rPr>
        <vertAlign val="superscript"/>
        <sz val="10"/>
        <color theme="1"/>
        <rFont val="Times New Roman"/>
        <family val="1"/>
      </rPr>
      <t>f</t>
    </r>
    <r>
      <rPr>
        <sz val="10"/>
        <color theme="1"/>
        <rFont val="Times New Roman"/>
        <family val="1"/>
      </rPr>
      <t>TLS = Total Link Strength</t>
    </r>
    <phoneticPr fontId="1" type="noConversion"/>
  </si>
  <si>
    <r>
      <rPr>
        <vertAlign val="superscript"/>
        <sz val="10"/>
        <color theme="1"/>
        <rFont val="Times New Roman"/>
        <family val="1"/>
      </rPr>
      <t xml:space="preserve">a </t>
    </r>
    <r>
      <rPr>
        <sz val="10"/>
        <color theme="1"/>
        <rFont val="Times New Roman"/>
        <family val="1"/>
      </rPr>
      <t>Mean TC per Year = mean total citations per year</t>
    </r>
    <phoneticPr fontId="1" type="noConversion"/>
  </si>
  <si>
    <r>
      <rPr>
        <vertAlign val="superscript"/>
        <sz val="10"/>
        <color theme="1"/>
        <rFont val="Times New Roman"/>
        <family val="1"/>
      </rPr>
      <t>a</t>
    </r>
    <r>
      <rPr>
        <sz val="10"/>
        <color theme="1"/>
        <rFont val="Times New Roman"/>
        <family val="1"/>
      </rPr>
      <t>freq = author publication frequency</t>
    </r>
    <phoneticPr fontId="1" type="noConversion"/>
  </si>
  <si>
    <r>
      <rPr>
        <vertAlign val="superscript"/>
        <sz val="10"/>
        <color theme="1"/>
        <rFont val="Times New Roman"/>
        <family val="1"/>
      </rPr>
      <t>b</t>
    </r>
    <r>
      <rPr>
        <sz val="10"/>
        <color theme="1"/>
        <rFont val="Times New Roman"/>
        <family val="1"/>
      </rPr>
      <t>TC = total citaions</t>
    </r>
    <phoneticPr fontId="1" type="noConversion"/>
  </si>
  <si>
    <r>
      <rPr>
        <vertAlign val="superscript"/>
        <sz val="10"/>
        <color theme="1"/>
        <rFont val="Times New Roman"/>
        <family val="1"/>
      </rPr>
      <t>c</t>
    </r>
    <r>
      <rPr>
        <sz val="10"/>
        <color theme="1"/>
        <rFont val="Times New Roman"/>
        <family val="1"/>
      </rPr>
      <t>TC per year = total citation per year</t>
    </r>
    <phoneticPr fontId="1" type="noConversion"/>
  </si>
  <si>
    <t>h index</t>
    <phoneticPr fontId="1" type="noConversion"/>
  </si>
  <si>
    <t>g index</t>
    <phoneticPr fontId="1" type="noConversion"/>
  </si>
  <si>
    <t>m index</t>
    <phoneticPr fontId="1" type="noConversion"/>
  </si>
  <si>
    <r>
      <t>PY start</t>
    </r>
    <r>
      <rPr>
        <b/>
        <vertAlign val="superscript"/>
        <sz val="11"/>
        <color theme="1"/>
        <rFont val="Times New Roman"/>
        <family val="1"/>
      </rPr>
      <t>c</t>
    </r>
    <phoneticPr fontId="1" type="noConversion"/>
  </si>
  <si>
    <r>
      <rPr>
        <vertAlign val="superscript"/>
        <sz val="10"/>
        <color theme="1"/>
        <rFont val="Times New Roman"/>
        <family val="1"/>
      </rPr>
      <t>c</t>
    </r>
    <r>
      <rPr>
        <sz val="10"/>
        <color theme="1"/>
        <rFont val="Times New Roman"/>
        <family val="1"/>
      </rPr>
      <t>PY start = Publication Years Start</t>
    </r>
    <phoneticPr fontId="1" type="noConversion"/>
  </si>
  <si>
    <t>Arunakumar, R; Krushna, BRR; Mamatha, GR; Sharma, SC; Bommalingaiah, B; Samantsinghar, P; Inbanathan, J; Meyyammai, CT; Ramakrishna, G; Manjunatha, K; Wu, SY; Nagabhushana, H</t>
    <phoneticPr fontId="1" type="noConversion"/>
  </si>
  <si>
    <t>Synthesizing cost-effective blue-green emitting BaLa2ZnO5:Tb3+, Bi3+ nanophosphors (BLZO:Tb3+, Bi3+ NPs) through an eco-friendly urea-aided combustion method. Thorough examination of phase purity, structure, sur-face characteristics, and luminescent properties of the resulting products reveals a robust blue-green emission linked to the 5D4 -&gt; 7F5 transition of Tb3+ under 365 nm UV excitation, as well as evident energy transfer from Bi3+ to Tb3+ within the co-doped BLZO, discussed in detail. Optimal doping concentrations are determined to be 5 mol% for Tb3+ and 0.3 mol% for Bi3+ in BLZO phosphor, with non-radiative transition mechanisms explaining concentration quenching. BLZO:Tb3+ NPs emits green light, while co-doping with Bi3+ shifted to the blue-green region. The optimized phosphor is employed for latent fingerprint (LFP) development on porous, semi-porous, and non-porous surfaces, with clear visualization under 365 nm UV light. The generated fingerprints (FPs) display level I-III ridge features with exceptional sensitivity, selectivity, and contrast. The luminescent hydro -gels exhibit outstanding photo-stability, chemical stability, and long-term durability, making them ideal for anti-counterfeiting (AC) applications. Furthermore, BLZO:Tb3+, Bi3+ NPs demonstrate the ability to mitigate oxidative stress and thrombosis, evidenced by their DPPH scavenging activity and their capacity to normalize stress indicators in Red Blood Cells (RBC) exposed to NaNO2-induced oxidative stress. These NPs also reduce ADP-induced platelet aggregation. Collectively, these results highlight the effective utilization of the optimized phosphor in display devices, advanced forensics, anti-counterfeiting measures, and biomedical applications.</t>
    <phoneticPr fontId="1" type="noConversion"/>
  </si>
  <si>
    <t>Skin print development, as one of the essential technologies in the field of forensic science, is the basic premise for skin print analysis and identification. Based on the research achievements of latent finger print development using fluorescent nanomaterials, this paper puts forward a method of skin-print development followed by a strategy of dual-mode fluorescent enhancement using the nanocomposite (NCs) composed of rare earth doped up-conversion fluorescent nanomaterials (UC NMS) and carbon dots (CDs), to improve the quality of skin print development. NaYF4:Yb, Er UC NMs and CDs down-conversion (DC) fluorescent NMs were respectively synthesized by thermal decomposition method and solvothermal method, then NaYF4: Yb. Er/CDs NCs with both UC and DC fluorescent properties were thus formed by loading the CDs onto the surface of NaYF4: Yb. Er NMs. Through optimization, the doping ratio of the CDs suspension to NaYF4: Yb. Er powder was determined to be 0.017 5 mu L center dot mg(-1). The as prepared NCs were quasi-spherical in shape, with an average diameter of 22. 2 nm, and were modified with carboxyl groups on their surface. The characteristic peaks assigned to NaYF4: Yb. Er, and CDs appeared in both the Raman spectrum and the X-ray diffraction spectrum of NaYF4: Yb, Er/CDs NCs. The NCs exhibited an ultraviolet (UV) absorption peak at 359 nm and displayed a DC fluorescent emission at 468 nm upon excitation with 365 nm UV light. Additionally, the NCs exhibited a near-infrared (NIR) absorption peak at 977 nm, which could produce three UC fluorescent emissions at 520, 540, and 654 nm upon excitation with 980 nm NIR light. In addition, it was confirmed that both the CDs suspension and the NaYF4:Yb, Er/CDs powder exhibit wavelength-dependent excitation properties, The as-prepared NCs were subsequently used for powder dusting development, followed by dual-mode fluorescence enhancement of latent skin prints. including fingerprints, palm prints, footprints, lip prints, and pinna prints. Experimental results showed that excited with 365 similar to 415 nm light under DC fluorescence enhancement mode, the skin print could emit seven colors of fluorescence, including led, orange, yellow, yellow green, green, blue-green, and blue; excited with 980 nm light under UC fluorescence enhancement mode, the skin-print could emit green fluorescence. After powder-dusting development and fluorescence enhancement, a strong contrast between the developing signal and background noise could be achieved, allowing for well-defined outlines, coherent ridges, and clear minutise to be obtained. Additionally, a strong contrast between papillary ridges and furrows could be Abserved. The skin-print development and enhancement using NaYF4: Yb. Er/CDs NCs proposed in this study was proved to be Suitable for dealing with the skin-prints on smooth objects with high sensitivity, contrast, and selectivity.</t>
    <phoneticPr fontId="1" type="noConversion"/>
  </si>
  <si>
    <t xml:space="preserve"> </t>
    <phoneticPr fontId="1" type="noConversion"/>
  </si>
  <si>
    <t>Table S1: Information of 796 articles of Dermatoglyphics in Forensic Science: A Bibliometric Analysis from 1976 to 2025.</t>
    <phoneticPr fontId="1" type="noConversion"/>
  </si>
  <si>
    <t>Table S2: Annual publication output and citation impact, 1976–2025</t>
    <phoneticPr fontId="1" type="noConversion"/>
  </si>
  <si>
    <t>Table S3: Top 20 countries in forensic dermatoglyphics research ranked by number of publications.</t>
    <phoneticPr fontId="1" type="noConversion"/>
  </si>
  <si>
    <t>Table S4: Top 20 institutions in forensic dermatoglyphics research ranked by number of publications.</t>
    <phoneticPr fontId="1" type="noConversion"/>
  </si>
  <si>
    <t>Table S5: Top 20 journals in forensic dermatoglyphics research ranked by h-index.</t>
    <phoneticPr fontId="1" type="noConversion"/>
  </si>
  <si>
    <t>Table S6: Contribution of the top 20 authors over different years.</t>
    <phoneticPr fontId="1" type="noConversion"/>
  </si>
  <si>
    <t>Table S7: Top 20 most frequently occurring author keywords in forensic dermatoglyphics research.</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</si>
</sst>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等线"/>
      <family val="2"/>
      <scheme val="minor"/>
    </font>
    <font>
      <sz val="9"/>
      <name val="等线"/>
      <family val="3"/>
      <charset val="134"/>
      <scheme val="minor"/>
    </font>
    <font>
      <sz val="11"/>
      <color theme="1"/>
      <name val="Times New Roman"/>
      <family val="1"/>
    </font>
    <font>
      <b/>
      <sz val="11"/>
      <color theme="1"/>
      <name val="Times New Roman"/>
      <family val="1"/>
    </font>
    <font>
      <sz val="10"/>
      <name val="Arial"/>
      <family val="2"/>
    </font>
    <font>
      <sz val="11"/>
      <name val="Times New Roman"/>
      <family val="1"/>
    </font>
    <font>
      <b/>
      <vertAlign val="superscript"/>
      <sz val="11"/>
      <color theme="1"/>
      <name val="Times New Roman"/>
      <family val="1"/>
    </font>
    <font>
      <sz val="9"/>
      <color theme="1"/>
      <name val="Times New Roman"/>
      <family val="1"/>
    </font>
    <font>
      <sz val="10"/>
      <color theme="1"/>
      <name val="Times New Roman"/>
      <family val="1"/>
    </font>
    <font>
      <vertAlign val="superscript"/>
      <sz val="10"/>
      <color theme="1"/>
      <name val="Times New Roman"/>
      <family val="1"/>
    </font>
    <font>
      <b/>
      <sz val="11"/>
      <color rgb="FF000000"/>
      <name val="Times New Roman"/>
      <family val="1"/>
    </font>
    <font>
      <sz val="11"/>
      <color rgb="FF000000"/>
      <name val="Times New Roman"/>
      <family val="1"/>
    </font>
    <font>
      <b/>
      <vertAlign val="superscript"/>
      <sz val="11"/>
      <color rgb="FF000000"/>
      <name val="Times New Roman"/>
      <family val="1"/>
    </font>
    <font>
      <b/>
      <sz val="11"/>
      <color theme="1"/>
      <name val="等线"/>
      <family val="2"/>
      <scheme val="minor"/>
    </font>
    <font>
      <sz val="11"/>
      <color rgb="FF000000"/>
      <name val="等线"/>
      <family val="2"/>
      <scheme val="minor"/>
    </font>
    <font>
      <sz val="11"/>
      <name val="Calibri"/>
      <family val="2"/>
    </font>
    <font>
      <b/>
      <sz val="11"/>
      <name val="Times New Roman"/>
      <family val="1"/>
    </font>
    <font>
      <b/>
      <sz val="12"/>
      <color theme="1"/>
      <name val="Times New Roman"/>
      <family val="1"/>
    </font>
    <font>
      <sz val="12"/>
      <color theme="1"/>
      <name val="等线"/>
      <family val="2"/>
      <scheme val="minor"/>
    </font>
    <font>
      <sz val="12"/>
      <color theme="1"/>
      <name val="Times New Roman"/>
      <family val="1"/>
    </font>
    <font>
      <b/>
      <sz val="12"/>
      <name val="Times New Roman"/>
      <family val="1"/>
    </font>
    <font>
      <b/>
      <sz val="12"/>
      <color theme="1"/>
      <name val="等线"/>
      <family val="2"/>
      <scheme val="minor"/>
    </font>
    <font>
      <b/>
      <vertAlign val="superscript"/>
      <sz val="11"/>
      <name val="Times New Roman"/>
      <family val="1"/>
    </font>
  </fonts>
  <fills count="2">
    <fill>
      <patternFill patternType="none"/>
    </fill>
    <fill>
      <patternFill patternType="gray125"/>
    </fill>
  </fills>
  <borders count="3">
    <border>
      <left/>
      <right/>
      <top/>
      <bottom/>
      <diagonal/>
    </border>
    <border>
      <left/>
      <right/>
      <top style="medium">
        <color auto="1"/>
      </top>
      <bottom style="thin">
        <color auto="1"/>
      </bottom>
      <diagonal/>
    </border>
    <border>
      <left/>
      <right/>
      <top/>
      <bottom style="medium">
        <color auto="1"/>
      </bottom>
      <diagonal/>
    </border>
  </borders>
  <cellStyleXfs count="4">
    <xf numFmtId="0" fontId="0" fillId="0" borderId="0"/>
    <xf numFmtId="0" fontId="4" fillId="0" borderId="0"/>
    <xf numFmtId="0" fontId="14" fillId="0" borderId="0"/>
    <xf numFmtId="0" fontId="15" fillId="0" borderId="0"/>
  </cellStyleXfs>
  <cellXfs count="43">
    <xf numFmtId="0" fontId="0" fillId="0" borderId="0" xfId="0"/>
    <xf numFmtId="0" fontId="2" fillId="0" borderId="0" xfId="0" applyFont="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left" vertical="top" wrapText="1"/>
    </xf>
    <xf numFmtId="0" fontId="5" fillId="0" borderId="0" xfId="1" applyFont="1" applyAlignment="1">
      <alignment horizontal="left" vertical="top" wrapText="1"/>
    </xf>
    <xf numFmtId="0" fontId="0" fillId="0" borderId="0" xfId="0" applyAlignment="1">
      <alignment horizontal="center" vertical="center"/>
    </xf>
    <xf numFmtId="0" fontId="2" fillId="0" borderId="0" xfId="0" applyFont="1"/>
    <xf numFmtId="2" fontId="0" fillId="0" borderId="0" xfId="0" applyNumberFormat="1"/>
    <xf numFmtId="0" fontId="0" fillId="0" borderId="0" xfId="0" applyAlignment="1">
      <alignment vertical="center"/>
    </xf>
    <xf numFmtId="0" fontId="2" fillId="0" borderId="0" xfId="0" applyFont="1" applyAlignment="1">
      <alignment horizontal="center" vertical="center" wrapText="1"/>
    </xf>
    <xf numFmtId="0" fontId="5" fillId="0" borderId="0" xfId="1" applyFont="1" applyAlignment="1">
      <alignment horizontal="center" vertical="center" wrapText="1"/>
    </xf>
    <xf numFmtId="0" fontId="2" fillId="0" borderId="0" xfId="0" applyFont="1" applyAlignment="1">
      <alignment horizontal="left" vertical="center" wrapText="1"/>
    </xf>
    <xf numFmtId="0" fontId="5" fillId="0" borderId="0" xfId="1" applyFont="1" applyAlignment="1">
      <alignment horizontal="left" vertical="center" wrapText="1"/>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8" fillId="0" borderId="0" xfId="0" applyFont="1"/>
    <xf numFmtId="0" fontId="8" fillId="0" borderId="0" xfId="0" applyFont="1" applyAlignment="1">
      <alignment horizontal="left" vertical="center"/>
    </xf>
    <xf numFmtId="2" fontId="2" fillId="0" borderId="0" xfId="0" applyNumberFormat="1" applyFont="1" applyAlignment="1">
      <alignment horizontal="center"/>
    </xf>
    <xf numFmtId="2" fontId="2" fillId="0" borderId="2" xfId="0" applyNumberFormat="1" applyFont="1" applyBorder="1" applyAlignment="1">
      <alignment horizontal="center"/>
    </xf>
    <xf numFmtId="2" fontId="0" fillId="0" borderId="0" xfId="0" applyNumberFormat="1" applyAlignment="1">
      <alignment horizontal="center" vertical="center"/>
    </xf>
    <xf numFmtId="2" fontId="2" fillId="0" borderId="0" xfId="0" applyNumberFormat="1" applyFont="1" applyAlignment="1">
      <alignment horizontal="center" vertical="center"/>
    </xf>
    <xf numFmtId="0" fontId="11" fillId="0" borderId="0" xfId="0" applyFont="1" applyAlignment="1">
      <alignment horizontal="center" vertical="center"/>
    </xf>
    <xf numFmtId="2" fontId="2" fillId="0" borderId="2" xfId="0" applyNumberFormat="1" applyFont="1" applyBorder="1" applyAlignment="1">
      <alignment horizontal="center" vertical="center"/>
    </xf>
    <xf numFmtId="0" fontId="11" fillId="0" borderId="2" xfId="0" applyFont="1" applyBorder="1" applyAlignment="1">
      <alignment horizontal="center" vertical="center"/>
    </xf>
    <xf numFmtId="0" fontId="10" fillId="0" borderId="1" xfId="0" applyFont="1" applyBorder="1" applyAlignment="1">
      <alignment horizontal="center" vertical="center" wrapText="1"/>
    </xf>
    <xf numFmtId="0" fontId="13" fillId="0" borderId="0" xfId="0" applyFont="1"/>
    <xf numFmtId="0" fontId="7" fillId="0" borderId="0" xfId="0" applyFont="1" applyAlignment="1">
      <alignment horizontal="left" vertical="center"/>
    </xf>
    <xf numFmtId="0" fontId="5" fillId="0" borderId="0" xfId="3" applyFont="1" applyAlignment="1">
      <alignment horizontal="center" vertical="center"/>
    </xf>
    <xf numFmtId="0" fontId="5" fillId="0" borderId="2" xfId="3" applyFont="1" applyBorder="1" applyAlignment="1">
      <alignment horizontal="center" vertical="center"/>
    </xf>
    <xf numFmtId="0" fontId="16" fillId="0" borderId="1" xfId="3" applyFont="1" applyBorder="1" applyAlignment="1">
      <alignment horizontal="center" vertical="center"/>
    </xf>
    <xf numFmtId="0" fontId="17" fillId="0" borderId="0" xfId="0" applyFont="1" applyAlignment="1">
      <alignment horizontal="left" vertical="center"/>
    </xf>
    <xf numFmtId="0" fontId="18" fillId="0" borderId="0" xfId="0" applyFont="1" applyAlignment="1">
      <alignment horizontal="center" vertical="center"/>
    </xf>
    <xf numFmtId="0" fontId="18" fillId="0" borderId="0" xfId="0" applyFont="1" applyAlignment="1">
      <alignment vertical="center"/>
    </xf>
    <xf numFmtId="0" fontId="18" fillId="0" borderId="0" xfId="0" applyFont="1"/>
    <xf numFmtId="0" fontId="19" fillId="0" borderId="0" xfId="0" applyFont="1" applyAlignment="1">
      <alignment horizontal="center" vertical="center"/>
    </xf>
    <xf numFmtId="0" fontId="19" fillId="0" borderId="0" xfId="0" applyFont="1"/>
    <xf numFmtId="0" fontId="20" fillId="0" borderId="0" xfId="0" applyFont="1" applyAlignment="1">
      <alignment vertical="center"/>
    </xf>
    <xf numFmtId="0" fontId="21" fillId="0" borderId="0" xfId="0" applyFont="1"/>
    <xf numFmtId="0" fontId="17" fillId="0" borderId="0" xfId="0" applyFont="1" applyAlignment="1">
      <alignment horizontal="center" vertical="center"/>
    </xf>
    <xf numFmtId="0" fontId="17" fillId="0" borderId="0" xfId="0" applyFont="1" applyAlignment="1">
      <alignment vertical="center"/>
    </xf>
    <xf numFmtId="2" fontId="18" fillId="0" borderId="0" xfId="0" applyNumberFormat="1" applyFont="1"/>
    <xf numFmtId="2" fontId="5" fillId="0" borderId="0" xfId="3" applyNumberFormat="1" applyFont="1" applyAlignment="1">
      <alignment horizontal="center" vertical="center"/>
    </xf>
    <xf numFmtId="2" fontId="5" fillId="0" borderId="2" xfId="3" applyNumberFormat="1" applyFont="1" applyBorder="1" applyAlignment="1">
      <alignment horizontal="center" vertical="center"/>
    </xf>
  </cellXfs>
  <cellStyles count="4">
    <cellStyle name="常规" xfId="0" builtinId="0"/>
    <cellStyle name="常规 2" xfId="1" xr:uid="{6233D3D6-5EB4-4A9E-B192-97ABE4D52308}"/>
    <cellStyle name="常规 3" xfId="2" xr:uid="{D162FBF4-C7A7-4305-A2DB-7E9FEECD3CA3}"/>
    <cellStyle name="常规 4" xfId="3" xr:uid="{8B9A454F-ADC0-4571-A969-466393465D00}"/>
  </cellStyles>
  <dxfs count="3">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98"/>
  <sheetViews>
    <sheetView tabSelected="1" zoomScale="85" zoomScaleNormal="85" workbookViewId="0">
      <selection activeCell="F9" sqref="F9"/>
    </sheetView>
  </sheetViews>
  <sheetFormatPr defaultRowHeight="40" customHeight="1"/>
  <cols>
    <col min="1" max="1" width="6.25" customWidth="1"/>
    <col min="2" max="2" width="11.83203125" style="5" customWidth="1"/>
    <col min="3" max="3" width="39.33203125" style="8" customWidth="1"/>
    <col min="4" max="4" width="35.75" customWidth="1"/>
    <col min="5" max="5" width="22.33203125" customWidth="1"/>
    <col min="6" max="6" width="27.83203125" customWidth="1"/>
    <col min="7" max="7" width="17.33203125" customWidth="1"/>
    <col min="8" max="8" width="30.83203125" customWidth="1"/>
    <col min="9" max="9" width="20.75" customWidth="1"/>
    <col min="10" max="10" width="18.08203125" customWidth="1"/>
    <col min="11" max="11" width="21.58203125" customWidth="1"/>
    <col min="12" max="12" width="15.33203125" customWidth="1"/>
  </cols>
  <sheetData>
    <row r="1" spans="1:12" s="33" customFormat="1" ht="25.5" customHeight="1">
      <c r="A1" s="30" t="s">
        <v>5717</v>
      </c>
      <c r="B1" s="31"/>
      <c r="C1" s="32"/>
    </row>
    <row r="2" spans="1:12" ht="30" customHeight="1">
      <c r="A2" s="1" t="s">
        <v>0</v>
      </c>
      <c r="B2" s="2" t="s">
        <v>8</v>
      </c>
      <c r="C2" s="2" t="s">
        <v>1</v>
      </c>
      <c r="D2" s="2" t="s">
        <v>2</v>
      </c>
      <c r="E2" s="2" t="s">
        <v>3</v>
      </c>
      <c r="F2" s="2" t="s">
        <v>4</v>
      </c>
      <c r="G2" s="2" t="s">
        <v>5</v>
      </c>
      <c r="H2" s="2" t="s">
        <v>6</v>
      </c>
      <c r="I2" s="2" t="s">
        <v>7</v>
      </c>
      <c r="J2" s="2" t="s">
        <v>9</v>
      </c>
      <c r="K2" s="2" t="s">
        <v>10</v>
      </c>
      <c r="L2" s="2" t="s">
        <v>11</v>
      </c>
    </row>
    <row r="3" spans="1:12" ht="40" customHeight="1">
      <c r="A3" s="1">
        <v>1</v>
      </c>
      <c r="B3" s="9">
        <v>2025</v>
      </c>
      <c r="C3" s="11" t="s">
        <v>5641</v>
      </c>
      <c r="D3" s="3" t="s">
        <v>12</v>
      </c>
      <c r="E3" s="3" t="s">
        <v>13</v>
      </c>
      <c r="F3" s="3" t="s">
        <v>14</v>
      </c>
      <c r="G3" s="3" t="s">
        <v>15</v>
      </c>
      <c r="H3" s="3" t="s">
        <v>16</v>
      </c>
      <c r="I3" s="3" t="s">
        <v>17</v>
      </c>
      <c r="J3" s="3" t="s">
        <v>18</v>
      </c>
      <c r="K3" s="3" t="str">
        <f>HYPERLINK("http://dx.doi.org/10.1021/acs.analchem.5c01751","http://dx.doi.org/10.1021/acs.analchem.5c01751")</f>
        <v>http://dx.doi.org/10.1021/acs.analchem.5c01751</v>
      </c>
      <c r="L3" s="3" t="s">
        <v>19</v>
      </c>
    </row>
    <row r="4" spans="1:12" ht="40" customHeight="1">
      <c r="A4" s="1">
        <v>2</v>
      </c>
      <c r="B4" s="9">
        <v>2025</v>
      </c>
      <c r="C4" s="11" t="s">
        <v>20</v>
      </c>
      <c r="D4" s="3" t="s">
        <v>21</v>
      </c>
      <c r="E4" s="3" t="s">
        <v>22</v>
      </c>
      <c r="F4" s="3" t="s">
        <v>23</v>
      </c>
      <c r="G4" s="3" t="s">
        <v>24</v>
      </c>
      <c r="H4" s="3" t="s">
        <v>25</v>
      </c>
      <c r="I4" s="3" t="s">
        <v>26</v>
      </c>
      <c r="J4" s="3" t="s">
        <v>27</v>
      </c>
      <c r="K4" s="3" t="str">
        <f>HYPERLINK("http://dx.doi.org/10.1016/j.microc.2025.112749","http://dx.doi.org/10.1016/j.microc.2025.112749")</f>
        <v>http://dx.doi.org/10.1016/j.microc.2025.112749</v>
      </c>
      <c r="L4" s="3" t="s">
        <v>19</v>
      </c>
    </row>
    <row r="5" spans="1:12" ht="40" customHeight="1">
      <c r="A5" s="1">
        <v>3</v>
      </c>
      <c r="B5" s="9">
        <v>2025</v>
      </c>
      <c r="C5" s="11" t="s">
        <v>28</v>
      </c>
      <c r="D5" s="3" t="s">
        <v>29</v>
      </c>
      <c r="E5" s="3" t="s">
        <v>30</v>
      </c>
      <c r="F5" s="3" t="s">
        <v>31</v>
      </c>
      <c r="G5" s="3" t="s">
        <v>32</v>
      </c>
      <c r="H5" s="3" t="s">
        <v>33</v>
      </c>
      <c r="I5" s="3" t="s">
        <v>16</v>
      </c>
      <c r="J5" s="3" t="s">
        <v>34</v>
      </c>
      <c r="K5" s="3" t="str">
        <f>HYPERLINK("http://dx.doi.org/10.1049/bme2/9993120","http://dx.doi.org/10.1049/bme2/9993120")</f>
        <v>http://dx.doi.org/10.1049/bme2/9993120</v>
      </c>
      <c r="L5" s="3" t="s">
        <v>35</v>
      </c>
    </row>
    <row r="6" spans="1:12" ht="40" customHeight="1">
      <c r="A6" s="1">
        <v>4</v>
      </c>
      <c r="B6" s="9">
        <v>2025</v>
      </c>
      <c r="C6" s="11" t="s">
        <v>36</v>
      </c>
      <c r="D6" s="3" t="s">
        <v>37</v>
      </c>
      <c r="E6" s="3" t="s">
        <v>38</v>
      </c>
      <c r="F6" s="3" t="s">
        <v>39</v>
      </c>
      <c r="G6" s="3" t="s">
        <v>40</v>
      </c>
      <c r="H6" s="3" t="s">
        <v>41</v>
      </c>
      <c r="I6" s="3" t="s">
        <v>42</v>
      </c>
      <c r="J6" s="3" t="s">
        <v>43</v>
      </c>
      <c r="K6" s="3" t="str">
        <f>HYPERLINK("http://dx.doi.org/10.1002/dta.3688","http://dx.doi.org/10.1002/dta.3688")</f>
        <v>http://dx.doi.org/10.1002/dta.3688</v>
      </c>
      <c r="L6" s="3" t="s">
        <v>44</v>
      </c>
    </row>
    <row r="7" spans="1:12" ht="40" customHeight="1">
      <c r="A7" s="1">
        <v>5</v>
      </c>
      <c r="B7" s="9">
        <v>2025</v>
      </c>
      <c r="C7" s="11" t="s">
        <v>45</v>
      </c>
      <c r="D7" s="3" t="s">
        <v>46</v>
      </c>
      <c r="E7" s="3" t="s">
        <v>47</v>
      </c>
      <c r="F7" s="3" t="s">
        <v>48</v>
      </c>
      <c r="G7" s="3" t="s">
        <v>49</v>
      </c>
      <c r="H7" s="3" t="s">
        <v>16</v>
      </c>
      <c r="I7" s="3" t="s">
        <v>50</v>
      </c>
      <c r="J7" s="3" t="s">
        <v>51</v>
      </c>
      <c r="K7" s="3" t="str">
        <f>HYPERLINK("http://dx.doi.org/10.1039/d5an00328h","http://dx.doi.org/10.1039/d5an00328h")</f>
        <v>http://dx.doi.org/10.1039/d5an00328h</v>
      </c>
      <c r="L7" s="3" t="s">
        <v>19</v>
      </c>
    </row>
    <row r="8" spans="1:12" ht="40" customHeight="1">
      <c r="A8" s="1">
        <v>6</v>
      </c>
      <c r="B8" s="9">
        <v>2025</v>
      </c>
      <c r="C8" s="11" t="s">
        <v>52</v>
      </c>
      <c r="D8" s="3" t="s">
        <v>53</v>
      </c>
      <c r="E8" s="3" t="s">
        <v>54</v>
      </c>
      <c r="F8" s="3" t="s">
        <v>55</v>
      </c>
      <c r="G8" s="3" t="s">
        <v>24</v>
      </c>
      <c r="H8" s="3" t="s">
        <v>56</v>
      </c>
      <c r="I8" s="3" t="s">
        <v>57</v>
      </c>
      <c r="J8" s="3" t="s">
        <v>58</v>
      </c>
      <c r="K8" s="3" t="str">
        <f>HYPERLINK("http://dx.doi.org/10.1016/j.microc.2025.114873","http://dx.doi.org/10.1016/j.microc.2025.114873")</f>
        <v>http://dx.doi.org/10.1016/j.microc.2025.114873</v>
      </c>
      <c r="L8" s="3" t="s">
        <v>19</v>
      </c>
    </row>
    <row r="9" spans="1:12" ht="40" customHeight="1">
      <c r="A9" s="1">
        <v>7</v>
      </c>
      <c r="B9" s="9">
        <v>2025</v>
      </c>
      <c r="C9" s="11" t="s">
        <v>59</v>
      </c>
      <c r="D9" s="3" t="s">
        <v>60</v>
      </c>
      <c r="E9" s="3" t="s">
        <v>5713</v>
      </c>
      <c r="F9" s="3" t="s">
        <v>61</v>
      </c>
      <c r="G9" s="3" t="s">
        <v>62</v>
      </c>
      <c r="H9" s="3" t="s">
        <v>63</v>
      </c>
      <c r="I9" s="3" t="s">
        <v>64</v>
      </c>
      <c r="J9" s="3" t="s">
        <v>65</v>
      </c>
      <c r="K9" s="3" t="str">
        <f>HYPERLINK("http://dx.doi.org/10.1016/j.jlumin.2025.121215","http://dx.doi.org/10.1016/j.jlumin.2025.121215")</f>
        <v>http://dx.doi.org/10.1016/j.jlumin.2025.121215</v>
      </c>
      <c r="L9" s="3" t="s">
        <v>66</v>
      </c>
    </row>
    <row r="10" spans="1:12" ht="40" customHeight="1">
      <c r="A10" s="1">
        <v>8</v>
      </c>
      <c r="B10" s="9">
        <v>2025</v>
      </c>
      <c r="C10" s="11" t="s">
        <v>67</v>
      </c>
      <c r="D10" s="3" t="s">
        <v>68</v>
      </c>
      <c r="E10" s="3" t="s">
        <v>69</v>
      </c>
      <c r="F10" s="3" t="s">
        <v>70</v>
      </c>
      <c r="G10" s="3" t="s">
        <v>71</v>
      </c>
      <c r="H10" s="3" t="s">
        <v>72</v>
      </c>
      <c r="I10" s="3" t="s">
        <v>73</v>
      </c>
      <c r="J10" s="3" t="s">
        <v>74</v>
      </c>
      <c r="K10" s="3" t="str">
        <f>HYPERLINK("http://dx.doi.org/10.1007/s12649-025-03425-7","http://dx.doi.org/10.1007/s12649-025-03425-7")</f>
        <v>http://dx.doi.org/10.1007/s12649-025-03425-7</v>
      </c>
      <c r="L10" s="3" t="s">
        <v>75</v>
      </c>
    </row>
    <row r="11" spans="1:12" ht="40" customHeight="1">
      <c r="A11" s="1">
        <v>9</v>
      </c>
      <c r="B11" s="9">
        <v>2025</v>
      </c>
      <c r="C11" s="11" t="s">
        <v>76</v>
      </c>
      <c r="D11" s="3" t="s">
        <v>77</v>
      </c>
      <c r="E11" s="3" t="s">
        <v>78</v>
      </c>
      <c r="F11" s="3" t="s">
        <v>79</v>
      </c>
      <c r="G11" s="3" t="s">
        <v>80</v>
      </c>
      <c r="H11" s="3" t="s">
        <v>81</v>
      </c>
      <c r="I11" s="3" t="s">
        <v>82</v>
      </c>
      <c r="J11" s="3" t="s">
        <v>83</v>
      </c>
      <c r="K11" s="3" t="str">
        <f>HYPERLINK("http://dx.doi.org/10.1016/j.scijus.2025.101279","http://dx.doi.org/10.1016/j.scijus.2025.101279")</f>
        <v>http://dx.doi.org/10.1016/j.scijus.2025.101279</v>
      </c>
      <c r="L11" s="3" t="s">
        <v>84</v>
      </c>
    </row>
    <row r="12" spans="1:12" ht="40" customHeight="1">
      <c r="A12" s="1">
        <v>10</v>
      </c>
      <c r="B12" s="9">
        <v>2025</v>
      </c>
      <c r="C12" s="11" t="s">
        <v>85</v>
      </c>
      <c r="D12" s="3" t="s">
        <v>86</v>
      </c>
      <c r="E12" s="3" t="s">
        <v>87</v>
      </c>
      <c r="F12" s="3" t="s">
        <v>88</v>
      </c>
      <c r="G12" s="3" t="s">
        <v>89</v>
      </c>
      <c r="H12" s="3" t="s">
        <v>90</v>
      </c>
      <c r="I12" s="3" t="s">
        <v>16</v>
      </c>
      <c r="J12" s="3" t="s">
        <v>91</v>
      </c>
      <c r="K12" s="3" t="str">
        <f>HYPERLINK("http://dx.doi.org/10.1016/j.cosrev.2025.100735","http://dx.doi.org/10.1016/j.cosrev.2025.100735")</f>
        <v>http://dx.doi.org/10.1016/j.cosrev.2025.100735</v>
      </c>
      <c r="L12" s="3" t="s">
        <v>35</v>
      </c>
    </row>
    <row r="13" spans="1:12" ht="40" customHeight="1">
      <c r="A13" s="1">
        <v>11</v>
      </c>
      <c r="B13" s="9">
        <v>2025</v>
      </c>
      <c r="C13" s="11" t="s">
        <v>92</v>
      </c>
      <c r="D13" s="3" t="s">
        <v>93</v>
      </c>
      <c r="E13" s="3" t="s">
        <v>94</v>
      </c>
      <c r="F13" s="3" t="s">
        <v>95</v>
      </c>
      <c r="G13" s="3" t="s">
        <v>96</v>
      </c>
      <c r="H13" s="3" t="s">
        <v>97</v>
      </c>
      <c r="I13" s="3" t="s">
        <v>98</v>
      </c>
      <c r="J13" s="3" t="s">
        <v>99</v>
      </c>
      <c r="K13" s="3" t="str">
        <f>HYPERLINK("http://dx.doi.org/10.1016/j.patcog.2024.111134","http://dx.doi.org/10.1016/j.patcog.2024.111134")</f>
        <v>http://dx.doi.org/10.1016/j.patcog.2024.111134</v>
      </c>
      <c r="L13" s="3" t="s">
        <v>100</v>
      </c>
    </row>
    <row r="14" spans="1:12" ht="40" customHeight="1">
      <c r="A14" s="1">
        <v>12</v>
      </c>
      <c r="B14" s="9">
        <v>2025</v>
      </c>
      <c r="C14" s="11" t="s">
        <v>101</v>
      </c>
      <c r="D14" s="3" t="s">
        <v>102</v>
      </c>
      <c r="E14" s="3" t="s">
        <v>103</v>
      </c>
      <c r="F14" s="3" t="s">
        <v>104</v>
      </c>
      <c r="G14" s="3" t="s">
        <v>105</v>
      </c>
      <c r="H14" s="3" t="s">
        <v>106</v>
      </c>
      <c r="I14" s="3" t="s">
        <v>107</v>
      </c>
      <c r="J14" s="3" t="s">
        <v>108</v>
      </c>
      <c r="K14" s="3" t="str">
        <f>HYPERLINK("http://dx.doi.org/10.1016/j.snb.2025.138479","http://dx.doi.org/10.1016/j.snb.2025.138479")</f>
        <v>http://dx.doi.org/10.1016/j.snb.2025.138479</v>
      </c>
      <c r="L14" s="3" t="s">
        <v>109</v>
      </c>
    </row>
    <row r="15" spans="1:12" ht="40" customHeight="1">
      <c r="A15" s="1">
        <v>13</v>
      </c>
      <c r="B15" s="9">
        <v>2025</v>
      </c>
      <c r="C15" s="11" t="s">
        <v>110</v>
      </c>
      <c r="D15" s="3" t="s">
        <v>111</v>
      </c>
      <c r="E15" s="3" t="s">
        <v>112</v>
      </c>
      <c r="F15" s="3" t="s">
        <v>113</v>
      </c>
      <c r="G15" s="3" t="s">
        <v>114</v>
      </c>
      <c r="H15" s="3" t="s">
        <v>115</v>
      </c>
      <c r="I15" s="3" t="s">
        <v>116</v>
      </c>
      <c r="J15" s="3" t="s">
        <v>117</v>
      </c>
      <c r="K15" s="3" t="str">
        <f>HYPERLINK("http://dx.doi.org/10.1016/j.materresbull.2024.113190","http://dx.doi.org/10.1016/j.materresbull.2024.113190")</f>
        <v>http://dx.doi.org/10.1016/j.materresbull.2024.113190</v>
      </c>
      <c r="L15" s="3" t="s">
        <v>118</v>
      </c>
    </row>
    <row r="16" spans="1:12" ht="40" customHeight="1">
      <c r="A16" s="1">
        <v>14</v>
      </c>
      <c r="B16" s="9">
        <v>2025</v>
      </c>
      <c r="C16" s="11" t="s">
        <v>119</v>
      </c>
      <c r="D16" s="3" t="s">
        <v>120</v>
      </c>
      <c r="E16" s="3" t="s">
        <v>121</v>
      </c>
      <c r="F16" s="3" t="s">
        <v>122</v>
      </c>
      <c r="G16" s="3" t="s">
        <v>80</v>
      </c>
      <c r="H16" s="3" t="s">
        <v>123</v>
      </c>
      <c r="I16" s="3" t="s">
        <v>124</v>
      </c>
      <c r="J16" s="3" t="s">
        <v>125</v>
      </c>
      <c r="K16" s="3" t="str">
        <f>HYPERLINK("http://dx.doi.org/10.1016/j.scijus.2025.101316","http://dx.doi.org/10.1016/j.scijus.2025.101316")</f>
        <v>http://dx.doi.org/10.1016/j.scijus.2025.101316</v>
      </c>
      <c r="L16" s="3" t="s">
        <v>84</v>
      </c>
    </row>
    <row r="17" spans="1:12" ht="40" customHeight="1">
      <c r="A17" s="1">
        <v>15</v>
      </c>
      <c r="B17" s="9">
        <v>2025</v>
      </c>
      <c r="C17" s="11" t="s">
        <v>126</v>
      </c>
      <c r="D17" s="3" t="s">
        <v>127</v>
      </c>
      <c r="E17" s="3" t="s">
        <v>128</v>
      </c>
      <c r="F17" s="3" t="s">
        <v>129</v>
      </c>
      <c r="G17" s="3" t="s">
        <v>80</v>
      </c>
      <c r="H17" s="3" t="s">
        <v>130</v>
      </c>
      <c r="I17" s="3" t="s">
        <v>131</v>
      </c>
      <c r="J17" s="3" t="s">
        <v>132</v>
      </c>
      <c r="K17" s="3" t="str">
        <f>HYPERLINK("http://dx.doi.org/10.1016/j.scijus.2025.101251","http://dx.doi.org/10.1016/j.scijus.2025.101251")</f>
        <v>http://dx.doi.org/10.1016/j.scijus.2025.101251</v>
      </c>
      <c r="L17" s="3" t="s">
        <v>84</v>
      </c>
    </row>
    <row r="18" spans="1:12" ht="40" customHeight="1">
      <c r="A18" s="1">
        <v>16</v>
      </c>
      <c r="B18" s="9">
        <v>2025</v>
      </c>
      <c r="C18" s="11" t="s">
        <v>133</v>
      </c>
      <c r="D18" s="3" t="s">
        <v>134</v>
      </c>
      <c r="E18" s="3" t="s">
        <v>135</v>
      </c>
      <c r="F18" s="3" t="s">
        <v>136</v>
      </c>
      <c r="G18" s="3" t="s">
        <v>137</v>
      </c>
      <c r="H18" s="3" t="s">
        <v>138</v>
      </c>
      <c r="I18" s="3" t="s">
        <v>139</v>
      </c>
      <c r="J18" s="3" t="s">
        <v>140</v>
      </c>
      <c r="K18" s="3" t="str">
        <f>HYPERLINK("http://dx.doi.org/10.1142/S1793292026500219","http://dx.doi.org/10.1142/S1793292026500219")</f>
        <v>http://dx.doi.org/10.1142/S1793292026500219</v>
      </c>
      <c r="L18" s="3" t="s">
        <v>141</v>
      </c>
    </row>
    <row r="19" spans="1:12" ht="40" customHeight="1">
      <c r="A19" s="1">
        <v>17</v>
      </c>
      <c r="B19" s="10">
        <v>2025</v>
      </c>
      <c r="C19" s="12" t="s">
        <v>142</v>
      </c>
      <c r="D19" s="4" t="s">
        <v>143</v>
      </c>
      <c r="E19" s="4" t="s">
        <v>144</v>
      </c>
      <c r="F19" s="4" t="s">
        <v>145</v>
      </c>
      <c r="G19" s="4" t="s">
        <v>146</v>
      </c>
      <c r="H19" s="4" t="s">
        <v>147</v>
      </c>
      <c r="I19" s="4" t="s">
        <v>148</v>
      </c>
      <c r="J19" s="4" t="s">
        <v>149</v>
      </c>
      <c r="K19" s="4">
        <v>0</v>
      </c>
      <c r="L19" s="4" t="s">
        <v>150</v>
      </c>
    </row>
    <row r="20" spans="1:12" ht="40" customHeight="1">
      <c r="A20" s="1">
        <v>18</v>
      </c>
      <c r="B20" s="9">
        <v>2025</v>
      </c>
      <c r="C20" s="11" t="s">
        <v>151</v>
      </c>
      <c r="D20" s="3" t="s">
        <v>152</v>
      </c>
      <c r="E20" s="3" t="s">
        <v>153</v>
      </c>
      <c r="F20" s="3" t="s">
        <v>154</v>
      </c>
      <c r="G20" s="3" t="s">
        <v>155</v>
      </c>
      <c r="H20" s="3" t="s">
        <v>156</v>
      </c>
      <c r="I20" s="3" t="s">
        <v>157</v>
      </c>
      <c r="J20" s="3" t="s">
        <v>158</v>
      </c>
      <c r="K20" s="3" t="str">
        <f>HYPERLINK("http://dx.doi.org/10.1016/j.inoche.2025.114062","http://dx.doi.org/10.1016/j.inoche.2025.114062")</f>
        <v>http://dx.doi.org/10.1016/j.inoche.2025.114062</v>
      </c>
      <c r="L20" s="3" t="s">
        <v>19</v>
      </c>
    </row>
    <row r="21" spans="1:12" ht="40" customHeight="1">
      <c r="A21" s="1">
        <v>19</v>
      </c>
      <c r="B21" s="9">
        <v>2025</v>
      </c>
      <c r="C21" s="11" t="s">
        <v>159</v>
      </c>
      <c r="D21" s="3" t="s">
        <v>160</v>
      </c>
      <c r="E21" s="3" t="s">
        <v>161</v>
      </c>
      <c r="F21" s="3" t="s">
        <v>162</v>
      </c>
      <c r="G21" s="3" t="s">
        <v>163</v>
      </c>
      <c r="H21" s="3" t="s">
        <v>164</v>
      </c>
      <c r="I21" s="3" t="s">
        <v>165</v>
      </c>
      <c r="J21" s="3" t="s">
        <v>166</v>
      </c>
      <c r="K21" s="3" t="str">
        <f>HYPERLINK("http://dx.doi.org/10.1186/s41235-025-00610-z","http://dx.doi.org/10.1186/s41235-025-00610-z")</f>
        <v>http://dx.doi.org/10.1186/s41235-025-00610-z</v>
      </c>
      <c r="L21" s="3" t="s">
        <v>167</v>
      </c>
    </row>
    <row r="22" spans="1:12" ht="40" customHeight="1">
      <c r="A22" s="1">
        <v>20</v>
      </c>
      <c r="B22" s="9">
        <v>2025</v>
      </c>
      <c r="C22" s="11" t="s">
        <v>168</v>
      </c>
      <c r="D22" s="3" t="s">
        <v>169</v>
      </c>
      <c r="E22" s="3" t="s">
        <v>170</v>
      </c>
      <c r="F22" s="3" t="s">
        <v>171</v>
      </c>
      <c r="G22" s="3" t="s">
        <v>155</v>
      </c>
      <c r="H22" s="3" t="s">
        <v>172</v>
      </c>
      <c r="I22" s="3" t="s">
        <v>173</v>
      </c>
      <c r="J22" s="3" t="s">
        <v>174</v>
      </c>
      <c r="K22" s="3" t="str">
        <f>HYPERLINK("http://dx.doi.org/10.1016/j.inoche.2025.114425","http://dx.doi.org/10.1016/j.inoche.2025.114425")</f>
        <v>http://dx.doi.org/10.1016/j.inoche.2025.114425</v>
      </c>
      <c r="L22" s="3" t="s">
        <v>19</v>
      </c>
    </row>
    <row r="23" spans="1:12" ht="40" customHeight="1">
      <c r="A23" s="1">
        <v>21</v>
      </c>
      <c r="B23" s="9">
        <v>2025</v>
      </c>
      <c r="C23" s="11" t="s">
        <v>175</v>
      </c>
      <c r="D23" s="3" t="s">
        <v>176</v>
      </c>
      <c r="E23" s="3" t="s">
        <v>177</v>
      </c>
      <c r="F23" s="3" t="s">
        <v>178</v>
      </c>
      <c r="G23" s="3" t="s">
        <v>179</v>
      </c>
      <c r="H23" s="3" t="s">
        <v>180</v>
      </c>
      <c r="I23" s="3" t="s">
        <v>181</v>
      </c>
      <c r="J23" s="3" t="s">
        <v>182</v>
      </c>
      <c r="K23" s="3" t="str">
        <f>HYPERLINK("http://dx.doi.org/10.1016/j.jallcom.2025.184515","http://dx.doi.org/10.1016/j.jallcom.2025.184515")</f>
        <v>http://dx.doi.org/10.1016/j.jallcom.2025.184515</v>
      </c>
      <c r="L23" s="3" t="s">
        <v>183</v>
      </c>
    </row>
    <row r="24" spans="1:12" ht="40" customHeight="1">
      <c r="A24" s="1">
        <v>22</v>
      </c>
      <c r="B24" s="9">
        <v>2025</v>
      </c>
      <c r="C24" s="11" t="s">
        <v>184</v>
      </c>
      <c r="D24" s="3" t="s">
        <v>185</v>
      </c>
      <c r="E24" s="3" t="s">
        <v>186</v>
      </c>
      <c r="F24" s="3" t="s">
        <v>187</v>
      </c>
      <c r="G24" s="3" t="s">
        <v>188</v>
      </c>
      <c r="H24" s="3" t="s">
        <v>189</v>
      </c>
      <c r="I24" s="3" t="s">
        <v>26</v>
      </c>
      <c r="J24" s="3" t="s">
        <v>190</v>
      </c>
      <c r="K24" s="3" t="str">
        <f>HYPERLINK("http://dx.doi.org/10.1016/j.molstruc.2025.142279","http://dx.doi.org/10.1016/j.molstruc.2025.142279")</f>
        <v>http://dx.doi.org/10.1016/j.molstruc.2025.142279</v>
      </c>
      <c r="L24" s="3" t="s">
        <v>19</v>
      </c>
    </row>
    <row r="25" spans="1:12" ht="40" customHeight="1">
      <c r="A25" s="1">
        <v>23</v>
      </c>
      <c r="B25" s="9">
        <v>2025</v>
      </c>
      <c r="C25" s="11" t="s">
        <v>191</v>
      </c>
      <c r="D25" s="3" t="s">
        <v>192</v>
      </c>
      <c r="E25" s="3" t="s">
        <v>193</v>
      </c>
      <c r="F25" s="3" t="s">
        <v>194</v>
      </c>
      <c r="G25" s="3" t="s">
        <v>114</v>
      </c>
      <c r="H25" s="3" t="s">
        <v>195</v>
      </c>
      <c r="I25" s="3" t="s">
        <v>196</v>
      </c>
      <c r="J25" s="3" t="s">
        <v>197</v>
      </c>
      <c r="K25" s="3" t="str">
        <f>HYPERLINK("http://dx.doi.org/10.1016/j.materresbull.2024.113168","http://dx.doi.org/10.1016/j.materresbull.2024.113168")</f>
        <v>http://dx.doi.org/10.1016/j.materresbull.2024.113168</v>
      </c>
      <c r="L25" s="3" t="s">
        <v>118</v>
      </c>
    </row>
    <row r="26" spans="1:12" ht="40" customHeight="1">
      <c r="A26" s="1">
        <v>24</v>
      </c>
      <c r="B26" s="9">
        <v>2025</v>
      </c>
      <c r="C26" s="11" t="s">
        <v>198</v>
      </c>
      <c r="D26" s="3" t="s">
        <v>199</v>
      </c>
      <c r="E26" s="3" t="s">
        <v>200</v>
      </c>
      <c r="F26" s="3" t="s">
        <v>201</v>
      </c>
      <c r="G26" s="3" t="s">
        <v>24</v>
      </c>
      <c r="H26" s="3" t="s">
        <v>202</v>
      </c>
      <c r="I26" s="3" t="s">
        <v>203</v>
      </c>
      <c r="J26" s="3" t="s">
        <v>204</v>
      </c>
      <c r="K26" s="3" t="str">
        <f>HYPERLINK("http://dx.doi.org/10.1016/j.microc.2025.114972","http://dx.doi.org/10.1016/j.microc.2025.114972")</f>
        <v>http://dx.doi.org/10.1016/j.microc.2025.114972</v>
      </c>
      <c r="L26" s="3" t="s">
        <v>19</v>
      </c>
    </row>
    <row r="27" spans="1:12" ht="40" customHeight="1">
      <c r="A27" s="1">
        <v>25</v>
      </c>
      <c r="B27" s="9">
        <v>2025</v>
      </c>
      <c r="C27" s="11" t="s">
        <v>205</v>
      </c>
      <c r="D27" s="3" t="s">
        <v>206</v>
      </c>
      <c r="E27" s="3" t="s">
        <v>207</v>
      </c>
      <c r="F27" s="3" t="s">
        <v>208</v>
      </c>
      <c r="G27" s="3" t="s">
        <v>114</v>
      </c>
      <c r="H27" s="3" t="s">
        <v>209</v>
      </c>
      <c r="I27" s="3" t="s">
        <v>210</v>
      </c>
      <c r="J27" s="3" t="s">
        <v>211</v>
      </c>
      <c r="K27" s="3" t="str">
        <f>HYPERLINK("http://dx.doi.org/10.1016/j.materresbull.2024.113102","http://dx.doi.org/10.1016/j.materresbull.2024.113102")</f>
        <v>http://dx.doi.org/10.1016/j.materresbull.2024.113102</v>
      </c>
      <c r="L27" s="3" t="s">
        <v>118</v>
      </c>
    </row>
    <row r="28" spans="1:12" ht="40" customHeight="1">
      <c r="A28" s="1">
        <v>26</v>
      </c>
      <c r="B28" s="9">
        <v>2025</v>
      </c>
      <c r="C28" s="11" t="s">
        <v>212</v>
      </c>
      <c r="D28" s="3" t="s">
        <v>213</v>
      </c>
      <c r="E28" s="3" t="s">
        <v>214</v>
      </c>
      <c r="F28" s="3" t="s">
        <v>215</v>
      </c>
      <c r="G28" s="3" t="s">
        <v>216</v>
      </c>
      <c r="H28" s="3" t="s">
        <v>217</v>
      </c>
      <c r="I28" s="3" t="s">
        <v>218</v>
      </c>
      <c r="J28" s="3" t="s">
        <v>219</v>
      </c>
      <c r="K28" s="3" t="str">
        <f>HYPERLINK("http://dx.doi.org/10.1177/00258024251355042","http://dx.doi.org/10.1177/00258024251355042")</f>
        <v>http://dx.doi.org/10.1177/00258024251355042</v>
      </c>
      <c r="L28" s="3" t="s">
        <v>220</v>
      </c>
    </row>
    <row r="29" spans="1:12" ht="40" customHeight="1">
      <c r="A29" s="1">
        <v>27</v>
      </c>
      <c r="B29" s="9">
        <v>2025</v>
      </c>
      <c r="C29" s="11" t="s">
        <v>221</v>
      </c>
      <c r="D29" s="3" t="s">
        <v>222</v>
      </c>
      <c r="E29" s="3" t="s">
        <v>223</v>
      </c>
      <c r="F29" s="3" t="s">
        <v>224</v>
      </c>
      <c r="G29" s="3" t="s">
        <v>188</v>
      </c>
      <c r="H29" s="3" t="s">
        <v>225</v>
      </c>
      <c r="I29" s="3" t="s">
        <v>226</v>
      </c>
      <c r="J29" s="3" t="s">
        <v>227</v>
      </c>
      <c r="K29" s="3" t="str">
        <f>HYPERLINK("http://dx.doi.org/10.1016/j.molstruc.2025.141674","http://dx.doi.org/10.1016/j.molstruc.2025.141674")</f>
        <v>http://dx.doi.org/10.1016/j.molstruc.2025.141674</v>
      </c>
      <c r="L29" s="3" t="s">
        <v>19</v>
      </c>
    </row>
    <row r="30" spans="1:12" ht="40" customHeight="1">
      <c r="A30" s="1">
        <v>28</v>
      </c>
      <c r="B30" s="9">
        <v>2025</v>
      </c>
      <c r="C30" s="11" t="s">
        <v>228</v>
      </c>
      <c r="D30" s="3" t="s">
        <v>229</v>
      </c>
      <c r="E30" s="3" t="s">
        <v>230</v>
      </c>
      <c r="F30" s="3" t="s">
        <v>231</v>
      </c>
      <c r="G30" s="3" t="s">
        <v>232</v>
      </c>
      <c r="H30" s="3" t="s">
        <v>233</v>
      </c>
      <c r="I30" s="3" t="s">
        <v>234</v>
      </c>
      <c r="J30" s="3" t="s">
        <v>235</v>
      </c>
      <c r="K30" s="3" t="str">
        <f>HYPERLINK("http://dx.doi.org/10.1007/s12024-024-00898-1","http://dx.doi.org/10.1007/s12024-024-00898-1")</f>
        <v>http://dx.doi.org/10.1007/s12024-024-00898-1</v>
      </c>
      <c r="L30" s="3" t="s">
        <v>84</v>
      </c>
    </row>
    <row r="31" spans="1:12" ht="40" customHeight="1">
      <c r="A31" s="1">
        <v>29</v>
      </c>
      <c r="B31" s="10">
        <v>2025</v>
      </c>
      <c r="C31" s="12" t="s">
        <v>236</v>
      </c>
      <c r="D31" s="4" t="s">
        <v>5715</v>
      </c>
      <c r="E31" s="4" t="s">
        <v>237</v>
      </c>
      <c r="F31" s="4" t="s">
        <v>238</v>
      </c>
      <c r="G31" s="4" t="s">
        <v>239</v>
      </c>
      <c r="H31" s="4" t="s">
        <v>240</v>
      </c>
      <c r="I31" s="4" t="s">
        <v>241</v>
      </c>
      <c r="J31" s="4" t="s">
        <v>242</v>
      </c>
      <c r="K31" s="4">
        <v>0</v>
      </c>
      <c r="L31" s="4" t="s">
        <v>243</v>
      </c>
    </row>
    <row r="32" spans="1:12" ht="40" customHeight="1">
      <c r="A32" s="1">
        <v>30</v>
      </c>
      <c r="B32" s="9">
        <v>2025</v>
      </c>
      <c r="C32" s="11" t="s">
        <v>244</v>
      </c>
      <c r="D32" s="3" t="s">
        <v>245</v>
      </c>
      <c r="E32" s="3" t="s">
        <v>246</v>
      </c>
      <c r="F32" s="3" t="s">
        <v>247</v>
      </c>
      <c r="G32" s="3" t="s">
        <v>114</v>
      </c>
      <c r="H32" s="3" t="s">
        <v>248</v>
      </c>
      <c r="I32" s="3" t="s">
        <v>249</v>
      </c>
      <c r="J32" s="3" t="s">
        <v>250</v>
      </c>
      <c r="K32" s="3" t="str">
        <f>HYPERLINK("http://dx.doi.org/10.1016/j.materresbull.2025.113596","http://dx.doi.org/10.1016/j.materresbull.2025.113596")</f>
        <v>http://dx.doi.org/10.1016/j.materresbull.2025.113596</v>
      </c>
      <c r="L32" s="3" t="s">
        <v>118</v>
      </c>
    </row>
    <row r="33" spans="1:12" ht="40" customHeight="1">
      <c r="A33" s="1">
        <v>31</v>
      </c>
      <c r="B33" s="9">
        <v>2025</v>
      </c>
      <c r="C33" s="11" t="s">
        <v>251</v>
      </c>
      <c r="D33" s="3" t="s">
        <v>252</v>
      </c>
      <c r="E33" s="3" t="s">
        <v>253</v>
      </c>
      <c r="F33" s="3" t="s">
        <v>254</v>
      </c>
      <c r="G33" s="3" t="s">
        <v>255</v>
      </c>
      <c r="H33" s="3" t="s">
        <v>256</v>
      </c>
      <c r="I33" s="3" t="s">
        <v>257</v>
      </c>
      <c r="J33" s="3" t="s">
        <v>258</v>
      </c>
      <c r="K33" s="3" t="str">
        <f>HYPERLINK("http://dx.doi.org/10.1016/j.knosys.2025.114335","http://dx.doi.org/10.1016/j.knosys.2025.114335")</f>
        <v>http://dx.doi.org/10.1016/j.knosys.2025.114335</v>
      </c>
      <c r="L33" s="3" t="s">
        <v>35</v>
      </c>
    </row>
    <row r="34" spans="1:12" ht="40" customHeight="1">
      <c r="A34" s="1">
        <v>32</v>
      </c>
      <c r="B34" s="9">
        <v>2025</v>
      </c>
      <c r="C34" s="11" t="s">
        <v>259</v>
      </c>
      <c r="D34" s="3" t="s">
        <v>260</v>
      </c>
      <c r="E34" s="3" t="s">
        <v>261</v>
      </c>
      <c r="F34" s="3" t="s">
        <v>262</v>
      </c>
      <c r="G34" s="3" t="s">
        <v>179</v>
      </c>
      <c r="H34" s="3" t="s">
        <v>263</v>
      </c>
      <c r="I34" s="3" t="s">
        <v>264</v>
      </c>
      <c r="J34" s="3" t="s">
        <v>265</v>
      </c>
      <c r="K34" s="3" t="str">
        <f>HYPERLINK("http://dx.doi.org/10.1016/j.jallcom.2025.179901","http://dx.doi.org/10.1016/j.jallcom.2025.179901")</f>
        <v>http://dx.doi.org/10.1016/j.jallcom.2025.179901</v>
      </c>
      <c r="L34" s="3" t="s">
        <v>183</v>
      </c>
    </row>
    <row r="35" spans="1:12" ht="40" customHeight="1">
      <c r="A35" s="1">
        <v>33</v>
      </c>
      <c r="B35" s="9">
        <v>2025</v>
      </c>
      <c r="C35" s="11" t="s">
        <v>266</v>
      </c>
      <c r="D35" s="3" t="s">
        <v>267</v>
      </c>
      <c r="E35" s="3" t="s">
        <v>268</v>
      </c>
      <c r="F35" s="3" t="s">
        <v>269</v>
      </c>
      <c r="G35" s="3" t="s">
        <v>270</v>
      </c>
      <c r="H35" s="3" t="s">
        <v>271</v>
      </c>
      <c r="I35" s="3" t="s">
        <v>272</v>
      </c>
      <c r="J35" s="3" t="s">
        <v>273</v>
      </c>
      <c r="K35" s="3" t="str">
        <f>HYPERLINK("http://dx.doi.org/10.1016/j.ceramint.2025.11.111","http://dx.doi.org/10.1016/j.ceramint.2025.11.111")</f>
        <v>http://dx.doi.org/10.1016/j.ceramint.2025.11.111</v>
      </c>
      <c r="L35" s="3" t="s">
        <v>118</v>
      </c>
    </row>
    <row r="36" spans="1:12" ht="40" customHeight="1">
      <c r="A36" s="1">
        <v>34</v>
      </c>
      <c r="B36" s="9">
        <v>2025</v>
      </c>
      <c r="C36" s="11" t="s">
        <v>274</v>
      </c>
      <c r="D36" s="3" t="s">
        <v>275</v>
      </c>
      <c r="E36" s="3" t="s">
        <v>276</v>
      </c>
      <c r="F36" s="3" t="s">
        <v>277</v>
      </c>
      <c r="G36" s="3" t="s">
        <v>278</v>
      </c>
      <c r="H36" s="3" t="s">
        <v>279</v>
      </c>
      <c r="I36" s="3" t="s">
        <v>280</v>
      </c>
      <c r="J36" s="3" t="s">
        <v>281</v>
      </c>
      <c r="K36" s="3" t="str">
        <f>HYPERLINK("http://dx.doi.org/10.1016/j.mtchem.2025.102995","http://dx.doi.org/10.1016/j.mtchem.2025.102995")</f>
        <v>http://dx.doi.org/10.1016/j.mtchem.2025.102995</v>
      </c>
      <c r="L36" s="3" t="s">
        <v>282</v>
      </c>
    </row>
    <row r="37" spans="1:12" ht="40" customHeight="1">
      <c r="A37" s="1">
        <v>35</v>
      </c>
      <c r="B37" s="9">
        <v>2025</v>
      </c>
      <c r="C37" s="11" t="s">
        <v>283</v>
      </c>
      <c r="D37" s="3" t="s">
        <v>284</v>
      </c>
      <c r="E37" s="3" t="s">
        <v>285</v>
      </c>
      <c r="F37" s="3" t="s">
        <v>286</v>
      </c>
      <c r="G37" s="3" t="s">
        <v>287</v>
      </c>
      <c r="H37" s="3" t="s">
        <v>288</v>
      </c>
      <c r="I37" s="3" t="s">
        <v>289</v>
      </c>
      <c r="J37" s="3" t="s">
        <v>290</v>
      </c>
      <c r="K37" s="3" t="str">
        <f>HYPERLINK("http://dx.doi.org/10.1093/lpr/mgaf004","http://dx.doi.org/10.1093/lpr/mgaf004")</f>
        <v>http://dx.doi.org/10.1093/lpr/mgaf004</v>
      </c>
      <c r="L37" s="3" t="s">
        <v>291</v>
      </c>
    </row>
    <row r="38" spans="1:12" ht="40" customHeight="1">
      <c r="A38" s="1">
        <v>36</v>
      </c>
      <c r="B38" s="9">
        <v>2025</v>
      </c>
      <c r="C38" s="11" t="s">
        <v>292</v>
      </c>
      <c r="D38" s="3" t="s">
        <v>293</v>
      </c>
      <c r="E38" s="3" t="s">
        <v>294</v>
      </c>
      <c r="F38" s="3" t="s">
        <v>295</v>
      </c>
      <c r="G38" s="3" t="s">
        <v>296</v>
      </c>
      <c r="H38" s="3" t="s">
        <v>297</v>
      </c>
      <c r="I38" s="3" t="s">
        <v>298</v>
      </c>
      <c r="J38" s="3" t="s">
        <v>299</v>
      </c>
      <c r="K38" s="3" t="str">
        <f>HYPERLINK("http://dx.doi.org/10.4103/njcp.njcp_290_24","http://dx.doi.org/10.4103/njcp.njcp_290_24")</f>
        <v>http://dx.doi.org/10.4103/njcp.njcp_290_24</v>
      </c>
      <c r="L38" s="3" t="s">
        <v>300</v>
      </c>
    </row>
    <row r="39" spans="1:12" ht="40" customHeight="1">
      <c r="A39" s="1">
        <v>37</v>
      </c>
      <c r="B39" s="9">
        <v>2025</v>
      </c>
      <c r="C39" s="11" t="s">
        <v>301</v>
      </c>
      <c r="D39" s="3" t="s">
        <v>302</v>
      </c>
      <c r="E39" s="3" t="s">
        <v>303</v>
      </c>
      <c r="F39" s="3" t="s">
        <v>304</v>
      </c>
      <c r="G39" s="3" t="s">
        <v>278</v>
      </c>
      <c r="H39" s="3" t="s">
        <v>305</v>
      </c>
      <c r="I39" s="3" t="s">
        <v>306</v>
      </c>
      <c r="J39" s="3" t="s">
        <v>307</v>
      </c>
      <c r="K39" s="3" t="str">
        <f>HYPERLINK("http://dx.doi.org/10.1016/j.mtchem.2025.103173","http://dx.doi.org/10.1016/j.mtchem.2025.103173")</f>
        <v>http://dx.doi.org/10.1016/j.mtchem.2025.103173</v>
      </c>
      <c r="L39" s="3" t="s">
        <v>282</v>
      </c>
    </row>
    <row r="40" spans="1:12" ht="40" customHeight="1">
      <c r="A40" s="1">
        <v>38</v>
      </c>
      <c r="B40" s="9">
        <v>2025</v>
      </c>
      <c r="C40" s="11" t="s">
        <v>308</v>
      </c>
      <c r="D40" s="3" t="s">
        <v>309</v>
      </c>
      <c r="E40" s="3" t="s">
        <v>310</v>
      </c>
      <c r="F40" s="3" t="s">
        <v>311</v>
      </c>
      <c r="G40" s="3" t="s">
        <v>312</v>
      </c>
      <c r="H40" s="3" t="s">
        <v>313</v>
      </c>
      <c r="I40" s="3" t="s">
        <v>314</v>
      </c>
      <c r="J40" s="3" t="s">
        <v>315</v>
      </c>
      <c r="K40" s="3" t="str">
        <f>HYPERLINK("http://dx.doi.org/10.1016/j.optmat.2025.116813","http://dx.doi.org/10.1016/j.optmat.2025.116813")</f>
        <v>http://dx.doi.org/10.1016/j.optmat.2025.116813</v>
      </c>
      <c r="L40" s="3" t="s">
        <v>316</v>
      </c>
    </row>
    <row r="41" spans="1:12" ht="40" customHeight="1">
      <c r="A41" s="1">
        <v>39</v>
      </c>
      <c r="B41" s="9">
        <v>2025</v>
      </c>
      <c r="C41" s="11" t="s">
        <v>317</v>
      </c>
      <c r="D41" s="3" t="s">
        <v>318</v>
      </c>
      <c r="E41" s="3" t="s">
        <v>319</v>
      </c>
      <c r="F41" s="3" t="s">
        <v>320</v>
      </c>
      <c r="G41" s="3" t="s">
        <v>321</v>
      </c>
      <c r="H41" s="3" t="s">
        <v>322</v>
      </c>
      <c r="I41" s="3" t="s">
        <v>323</v>
      </c>
      <c r="J41" s="3" t="s">
        <v>324</v>
      </c>
      <c r="K41" s="3" t="str">
        <f>HYPERLINK("http://dx.doi.org/10.1016/j.colsurfa.2025.137058","http://dx.doi.org/10.1016/j.colsurfa.2025.137058")</f>
        <v>http://dx.doi.org/10.1016/j.colsurfa.2025.137058</v>
      </c>
      <c r="L41" s="3" t="s">
        <v>19</v>
      </c>
    </row>
    <row r="42" spans="1:12" ht="40" customHeight="1">
      <c r="A42" s="1">
        <v>40</v>
      </c>
      <c r="B42" s="9">
        <v>2025</v>
      </c>
      <c r="C42" s="11" t="s">
        <v>325</v>
      </c>
      <c r="D42" s="3" t="s">
        <v>326</v>
      </c>
      <c r="E42" s="3" t="s">
        <v>327</v>
      </c>
      <c r="F42" s="3" t="s">
        <v>328</v>
      </c>
      <c r="G42" s="3" t="s">
        <v>329</v>
      </c>
      <c r="H42" s="3" t="s">
        <v>330</v>
      </c>
      <c r="I42" s="3" t="s">
        <v>331</v>
      </c>
      <c r="J42" s="3" t="s">
        <v>332</v>
      </c>
      <c r="K42" s="3" t="str">
        <f>HYPERLINK("http://dx.doi.org/10.1002/smll.202500285","http://dx.doi.org/10.1002/smll.202500285")</f>
        <v>http://dx.doi.org/10.1002/smll.202500285</v>
      </c>
      <c r="L42" s="3" t="s">
        <v>333</v>
      </c>
    </row>
    <row r="43" spans="1:12" ht="40" customHeight="1">
      <c r="A43" s="1">
        <v>41</v>
      </c>
      <c r="B43" s="9">
        <v>2025</v>
      </c>
      <c r="C43" s="11" t="s">
        <v>334</v>
      </c>
      <c r="D43" s="3" t="s">
        <v>335</v>
      </c>
      <c r="E43" s="3" t="s">
        <v>336</v>
      </c>
      <c r="F43" s="3" t="s">
        <v>337</v>
      </c>
      <c r="G43" s="3" t="s">
        <v>24</v>
      </c>
      <c r="H43" s="3" t="s">
        <v>338</v>
      </c>
      <c r="I43" s="3" t="s">
        <v>339</v>
      </c>
      <c r="J43" s="3" t="s">
        <v>340</v>
      </c>
      <c r="K43" s="3" t="str">
        <f>HYPERLINK("http://dx.doi.org/10.1016/j.microc.2024.112392","http://dx.doi.org/10.1016/j.microc.2024.112392")</f>
        <v>http://dx.doi.org/10.1016/j.microc.2024.112392</v>
      </c>
      <c r="L43" s="3" t="s">
        <v>19</v>
      </c>
    </row>
    <row r="44" spans="1:12" ht="40" customHeight="1">
      <c r="A44" s="1">
        <v>42</v>
      </c>
      <c r="B44" s="9">
        <v>2025</v>
      </c>
      <c r="C44" s="11" t="s">
        <v>341</v>
      </c>
      <c r="D44" s="3" t="s">
        <v>342</v>
      </c>
      <c r="E44" s="3" t="s">
        <v>343</v>
      </c>
      <c r="F44" s="3" t="s">
        <v>344</v>
      </c>
      <c r="G44" s="3" t="s">
        <v>345</v>
      </c>
      <c r="H44" s="3" t="s">
        <v>346</v>
      </c>
      <c r="I44" s="3" t="s">
        <v>347</v>
      </c>
      <c r="J44" s="3" t="s">
        <v>348</v>
      </c>
      <c r="K44" s="3" t="str">
        <f>HYPERLINK("http://dx.doi.org/10.1016/j.physb.2025.416991","http://dx.doi.org/10.1016/j.physb.2025.416991")</f>
        <v>http://dx.doi.org/10.1016/j.physb.2025.416991</v>
      </c>
      <c r="L44" s="3" t="s">
        <v>349</v>
      </c>
    </row>
    <row r="45" spans="1:12" ht="40" customHeight="1">
      <c r="A45" s="1">
        <v>43</v>
      </c>
      <c r="B45" s="9">
        <v>2025</v>
      </c>
      <c r="C45" s="11" t="s">
        <v>350</v>
      </c>
      <c r="D45" s="3" t="s">
        <v>351</v>
      </c>
      <c r="E45" s="3" t="s">
        <v>352</v>
      </c>
      <c r="F45" s="3" t="s">
        <v>353</v>
      </c>
      <c r="G45" s="3" t="s">
        <v>354</v>
      </c>
      <c r="H45" s="3" t="s">
        <v>355</v>
      </c>
      <c r="I45" s="3" t="s">
        <v>356</v>
      </c>
      <c r="J45" s="3" t="s">
        <v>357</v>
      </c>
      <c r="K45" s="3" t="str">
        <f>HYPERLINK("http://dx.doi.org/10.1016/j.seminoncol.2025.152335","http://dx.doi.org/10.1016/j.seminoncol.2025.152335")</f>
        <v>http://dx.doi.org/10.1016/j.seminoncol.2025.152335</v>
      </c>
      <c r="L45" s="3" t="s">
        <v>358</v>
      </c>
    </row>
    <row r="46" spans="1:12" ht="40" customHeight="1">
      <c r="A46" s="1">
        <v>44</v>
      </c>
      <c r="B46" s="9">
        <v>2025</v>
      </c>
      <c r="C46" s="11" t="s">
        <v>359</v>
      </c>
      <c r="D46" s="3" t="s">
        <v>360</v>
      </c>
      <c r="E46" s="3" t="s">
        <v>361</v>
      </c>
      <c r="F46" s="3" t="s">
        <v>362</v>
      </c>
      <c r="G46" s="3" t="s">
        <v>363</v>
      </c>
      <c r="H46" s="3" t="s">
        <v>364</v>
      </c>
      <c r="I46" s="3" t="s">
        <v>365</v>
      </c>
      <c r="J46" s="3" t="s">
        <v>366</v>
      </c>
      <c r="K46" s="3" t="str">
        <f>HYPERLINK("http://dx.doi.org/10.15837/ijccc.2025.2.7031","http://dx.doi.org/10.15837/ijccc.2025.2.7031")</f>
        <v>http://dx.doi.org/10.15837/ijccc.2025.2.7031</v>
      </c>
      <c r="L46" s="3" t="s">
        <v>367</v>
      </c>
    </row>
    <row r="47" spans="1:12" ht="40" customHeight="1">
      <c r="A47" s="1">
        <v>45</v>
      </c>
      <c r="B47" s="9">
        <v>2025</v>
      </c>
      <c r="C47" s="11" t="s">
        <v>368</v>
      </c>
      <c r="D47" s="3" t="s">
        <v>369</v>
      </c>
      <c r="E47" s="3" t="s">
        <v>370</v>
      </c>
      <c r="F47" s="3" t="s">
        <v>371</v>
      </c>
      <c r="G47" s="3" t="s">
        <v>372</v>
      </c>
      <c r="H47" s="3" t="s">
        <v>373</v>
      </c>
      <c r="I47" s="3" t="s">
        <v>374</v>
      </c>
      <c r="J47" s="3" t="s">
        <v>375</v>
      </c>
      <c r="K47" s="3" t="str">
        <f>HYPERLINK("http://dx.doi.org/10.1109/ACCESS.2025.3567328","http://dx.doi.org/10.1109/ACCESS.2025.3567328")</f>
        <v>http://dx.doi.org/10.1109/ACCESS.2025.3567328</v>
      </c>
      <c r="L47" s="3" t="s">
        <v>376</v>
      </c>
    </row>
    <row r="48" spans="1:12" ht="40" customHeight="1">
      <c r="A48" s="1">
        <v>46</v>
      </c>
      <c r="B48" s="9">
        <v>2025</v>
      </c>
      <c r="C48" s="11" t="s">
        <v>377</v>
      </c>
      <c r="D48" s="3" t="s">
        <v>378</v>
      </c>
      <c r="E48" s="3" t="s">
        <v>379</v>
      </c>
      <c r="F48" s="3" t="s">
        <v>380</v>
      </c>
      <c r="G48" s="3" t="s">
        <v>381</v>
      </c>
      <c r="H48" s="3" t="s">
        <v>382</v>
      </c>
      <c r="I48" s="3" t="s">
        <v>383</v>
      </c>
      <c r="J48" s="3" t="s">
        <v>384</v>
      </c>
      <c r="K48" s="3" t="str">
        <f>HYPERLINK("http://dx.doi.org/10.1007/s40010-025-00917-y","http://dx.doi.org/10.1007/s40010-025-00917-y")</f>
        <v>http://dx.doi.org/10.1007/s40010-025-00917-y</v>
      </c>
      <c r="L48" s="3" t="s">
        <v>385</v>
      </c>
    </row>
    <row r="49" spans="1:12" ht="40" customHeight="1">
      <c r="A49" s="1">
        <v>47</v>
      </c>
      <c r="B49" s="9">
        <v>2025</v>
      </c>
      <c r="C49" s="11" t="s">
        <v>386</v>
      </c>
      <c r="D49" s="3" t="s">
        <v>387</v>
      </c>
      <c r="E49" s="3" t="s">
        <v>388</v>
      </c>
      <c r="F49" s="3" t="s">
        <v>389</v>
      </c>
      <c r="G49" s="3" t="s">
        <v>390</v>
      </c>
      <c r="H49" s="3" t="s">
        <v>391</v>
      </c>
      <c r="I49" s="3" t="s">
        <v>392</v>
      </c>
      <c r="J49" s="3" t="s">
        <v>393</v>
      </c>
      <c r="K49" s="3" t="str">
        <f>HYPERLINK("http://dx.doi.org/10.1007/s00114-025-01961-9","http://dx.doi.org/10.1007/s00114-025-01961-9")</f>
        <v>http://dx.doi.org/10.1007/s00114-025-01961-9</v>
      </c>
      <c r="L49" s="3" t="s">
        <v>385</v>
      </c>
    </row>
    <row r="50" spans="1:12" ht="40" customHeight="1">
      <c r="A50" s="1">
        <v>48</v>
      </c>
      <c r="B50" s="9">
        <v>2025</v>
      </c>
      <c r="C50" s="11" t="s">
        <v>394</v>
      </c>
      <c r="D50" s="3" t="s">
        <v>395</v>
      </c>
      <c r="E50" s="3" t="s">
        <v>396</v>
      </c>
      <c r="F50" s="3" t="s">
        <v>397</v>
      </c>
      <c r="G50" s="3" t="s">
        <v>179</v>
      </c>
      <c r="H50" s="3" t="s">
        <v>398</v>
      </c>
      <c r="I50" s="3" t="s">
        <v>399</v>
      </c>
      <c r="J50" s="3" t="s">
        <v>400</v>
      </c>
      <c r="K50" s="3" t="str">
        <f>HYPERLINK("http://dx.doi.org/10.1016/j.jallcom.2025.178816","http://dx.doi.org/10.1016/j.jallcom.2025.178816")</f>
        <v>http://dx.doi.org/10.1016/j.jallcom.2025.178816</v>
      </c>
      <c r="L50" s="3" t="s">
        <v>183</v>
      </c>
    </row>
    <row r="51" spans="1:12" ht="40" customHeight="1">
      <c r="A51" s="1">
        <v>49</v>
      </c>
      <c r="B51" s="9">
        <v>2025</v>
      </c>
      <c r="C51" s="11" t="s">
        <v>401</v>
      </c>
      <c r="D51" s="3" t="s">
        <v>402</v>
      </c>
      <c r="E51" s="3" t="s">
        <v>403</v>
      </c>
      <c r="F51" s="3" t="s">
        <v>404</v>
      </c>
      <c r="G51" s="3" t="s">
        <v>405</v>
      </c>
      <c r="H51" s="3" t="s">
        <v>406</v>
      </c>
      <c r="I51" s="3" t="s">
        <v>407</v>
      </c>
      <c r="J51" s="3" t="s">
        <v>408</v>
      </c>
      <c r="K51" s="3" t="str">
        <f>HYPERLINK("http://dx.doi.org/10.1177/03063127251333074","http://dx.doi.org/10.1177/03063127251333074")</f>
        <v>http://dx.doi.org/10.1177/03063127251333074</v>
      </c>
      <c r="L51" s="3" t="s">
        <v>409</v>
      </c>
    </row>
    <row r="52" spans="1:12" ht="40" customHeight="1">
      <c r="A52" s="1">
        <v>50</v>
      </c>
      <c r="B52" s="9">
        <v>2025</v>
      </c>
      <c r="C52" s="11" t="s">
        <v>410</v>
      </c>
      <c r="D52" s="3" t="s">
        <v>411</v>
      </c>
      <c r="E52" s="3" t="s">
        <v>412</v>
      </c>
      <c r="F52" s="3" t="s">
        <v>413</v>
      </c>
      <c r="G52" s="3" t="s">
        <v>414</v>
      </c>
      <c r="H52" s="3" t="s">
        <v>415</v>
      </c>
      <c r="I52" s="3" t="s">
        <v>416</v>
      </c>
      <c r="J52" s="3" t="s">
        <v>417</v>
      </c>
      <c r="K52" s="3" t="str">
        <f>HYPERLINK("http://dx.doi.org/10.1016/j.porgcoat.2025.109425","http://dx.doi.org/10.1016/j.porgcoat.2025.109425")</f>
        <v>http://dx.doi.org/10.1016/j.porgcoat.2025.109425</v>
      </c>
      <c r="L52" s="3" t="s">
        <v>282</v>
      </c>
    </row>
    <row r="53" spans="1:12" ht="40" customHeight="1">
      <c r="A53" s="1">
        <v>51</v>
      </c>
      <c r="B53" s="9">
        <v>2025</v>
      </c>
      <c r="C53" s="11" t="s">
        <v>418</v>
      </c>
      <c r="D53" s="3" t="s">
        <v>419</v>
      </c>
      <c r="E53" s="3" t="s">
        <v>420</v>
      </c>
      <c r="F53" s="3" t="s">
        <v>421</v>
      </c>
      <c r="G53" s="3" t="s">
        <v>422</v>
      </c>
      <c r="H53" s="3" t="s">
        <v>423</v>
      </c>
      <c r="I53" s="3" t="s">
        <v>424</v>
      </c>
      <c r="J53" s="3" t="s">
        <v>425</v>
      </c>
      <c r="K53" s="3" t="str">
        <f>HYPERLINK("http://dx.doi.org/10.1002/slct.202505254","http://dx.doi.org/10.1002/slct.202505254")</f>
        <v>http://dx.doi.org/10.1002/slct.202505254</v>
      </c>
      <c r="L53" s="3" t="s">
        <v>19</v>
      </c>
    </row>
    <row r="54" spans="1:12" ht="40" customHeight="1">
      <c r="A54" s="1">
        <v>52</v>
      </c>
      <c r="B54" s="9">
        <v>2025</v>
      </c>
      <c r="C54" s="11" t="s">
        <v>426</v>
      </c>
      <c r="D54" s="3" t="s">
        <v>427</v>
      </c>
      <c r="E54" s="3" t="s">
        <v>428</v>
      </c>
      <c r="F54" s="3" t="s">
        <v>429</v>
      </c>
      <c r="G54" s="3" t="s">
        <v>179</v>
      </c>
      <c r="H54" s="3" t="s">
        <v>430</v>
      </c>
      <c r="I54" s="3" t="s">
        <v>431</v>
      </c>
      <c r="J54" s="3" t="s">
        <v>432</v>
      </c>
      <c r="K54" s="3" t="str">
        <f>HYPERLINK("http://dx.doi.org/10.1016/j.jallcom.2025.181044","http://dx.doi.org/10.1016/j.jallcom.2025.181044")</f>
        <v>http://dx.doi.org/10.1016/j.jallcom.2025.181044</v>
      </c>
      <c r="L54" s="3" t="s">
        <v>183</v>
      </c>
    </row>
    <row r="55" spans="1:12" ht="40" customHeight="1">
      <c r="A55" s="1">
        <v>53</v>
      </c>
      <c r="B55" s="9">
        <v>2025</v>
      </c>
      <c r="C55" s="11" t="s">
        <v>433</v>
      </c>
      <c r="D55" s="3" t="s">
        <v>434</v>
      </c>
      <c r="E55" s="3" t="s">
        <v>435</v>
      </c>
      <c r="F55" s="3" t="s">
        <v>436</v>
      </c>
      <c r="G55" s="3" t="s">
        <v>437</v>
      </c>
      <c r="H55" s="3" t="s">
        <v>438</v>
      </c>
      <c r="I55" s="3" t="s">
        <v>439</v>
      </c>
      <c r="J55" s="3" t="s">
        <v>16</v>
      </c>
      <c r="K55" s="3" t="s">
        <v>16</v>
      </c>
      <c r="L55" s="3" t="s">
        <v>440</v>
      </c>
    </row>
    <row r="56" spans="1:12" ht="40" customHeight="1">
      <c r="A56" s="1">
        <v>54</v>
      </c>
      <c r="B56" s="9">
        <v>2025</v>
      </c>
      <c r="C56" s="11" t="s">
        <v>441</v>
      </c>
      <c r="D56" s="3" t="s">
        <v>442</v>
      </c>
      <c r="E56" s="3" t="s">
        <v>443</v>
      </c>
      <c r="F56" s="3" t="s">
        <v>444</v>
      </c>
      <c r="G56" s="3" t="s">
        <v>445</v>
      </c>
      <c r="H56" s="3" t="s">
        <v>446</v>
      </c>
      <c r="I56" s="3" t="s">
        <v>447</v>
      </c>
      <c r="J56" s="3" t="s">
        <v>448</v>
      </c>
      <c r="K56" s="3" t="str">
        <f>HYPERLINK("http://dx.doi.org/10.1007/s00414-025-03564-5","http://dx.doi.org/10.1007/s00414-025-03564-5")</f>
        <v>http://dx.doi.org/10.1007/s00414-025-03564-5</v>
      </c>
      <c r="L56" s="3" t="s">
        <v>449</v>
      </c>
    </row>
    <row r="57" spans="1:12" ht="40" customHeight="1">
      <c r="A57" s="1">
        <v>55</v>
      </c>
      <c r="B57" s="9">
        <v>2025</v>
      </c>
      <c r="C57" s="11" t="s">
        <v>450</v>
      </c>
      <c r="D57" s="3" t="s">
        <v>451</v>
      </c>
      <c r="E57" s="3" t="s">
        <v>452</v>
      </c>
      <c r="F57" s="3" t="s">
        <v>453</v>
      </c>
      <c r="G57" s="3" t="s">
        <v>454</v>
      </c>
      <c r="H57" s="3" t="s">
        <v>455</v>
      </c>
      <c r="I57" s="3" t="s">
        <v>456</v>
      </c>
      <c r="J57" s="3" t="s">
        <v>457</v>
      </c>
      <c r="K57" s="3" t="str">
        <f>HYPERLINK("http://dx.doi.org/10.1016/j.forsciint.2025.112408","http://dx.doi.org/10.1016/j.forsciint.2025.112408")</f>
        <v>http://dx.doi.org/10.1016/j.forsciint.2025.112408</v>
      </c>
      <c r="L57" s="3" t="s">
        <v>449</v>
      </c>
    </row>
    <row r="58" spans="1:12" ht="40" customHeight="1">
      <c r="A58" s="1">
        <v>56</v>
      </c>
      <c r="B58" s="9">
        <v>2025</v>
      </c>
      <c r="C58" s="11" t="s">
        <v>458</v>
      </c>
      <c r="D58" s="3" t="s">
        <v>459</v>
      </c>
      <c r="E58" s="3" t="s">
        <v>460</v>
      </c>
      <c r="F58" s="3" t="s">
        <v>461</v>
      </c>
      <c r="G58" s="3" t="s">
        <v>462</v>
      </c>
      <c r="H58" s="3" t="s">
        <v>463</v>
      </c>
      <c r="I58" s="3" t="s">
        <v>464</v>
      </c>
      <c r="J58" s="3" t="s">
        <v>465</v>
      </c>
      <c r="K58" s="3" t="str">
        <f>HYPERLINK("http://dx.doi.org/10.1080/00450618.2024.2365833","http://dx.doi.org/10.1080/00450618.2024.2365833")</f>
        <v>http://dx.doi.org/10.1080/00450618.2024.2365833</v>
      </c>
      <c r="L58" s="3" t="s">
        <v>449</v>
      </c>
    </row>
    <row r="59" spans="1:12" ht="40" customHeight="1">
      <c r="A59" s="1">
        <v>57</v>
      </c>
      <c r="B59" s="9">
        <v>2025</v>
      </c>
      <c r="C59" s="11" t="s">
        <v>466</v>
      </c>
      <c r="D59" s="3" t="s">
        <v>467</v>
      </c>
      <c r="E59" s="3" t="s">
        <v>468</v>
      </c>
      <c r="F59" s="3" t="s">
        <v>469</v>
      </c>
      <c r="G59" s="3" t="s">
        <v>255</v>
      </c>
      <c r="H59" s="3" t="s">
        <v>470</v>
      </c>
      <c r="I59" s="3" t="s">
        <v>471</v>
      </c>
      <c r="J59" s="3" t="s">
        <v>472</v>
      </c>
      <c r="K59" s="3" t="str">
        <f>HYPERLINK("http://dx.doi.org/10.1016/j.knosys.2025.114134","http://dx.doi.org/10.1016/j.knosys.2025.114134")</f>
        <v>http://dx.doi.org/10.1016/j.knosys.2025.114134</v>
      </c>
      <c r="L59" s="3" t="s">
        <v>35</v>
      </c>
    </row>
    <row r="60" spans="1:12" ht="40" customHeight="1">
      <c r="A60" s="1">
        <v>58</v>
      </c>
      <c r="B60" s="9">
        <v>2025</v>
      </c>
      <c r="C60" s="11" t="s">
        <v>473</v>
      </c>
      <c r="D60" s="3" t="s">
        <v>474</v>
      </c>
      <c r="E60" s="3" t="s">
        <v>475</v>
      </c>
      <c r="F60" s="3" t="s">
        <v>476</v>
      </c>
      <c r="G60" s="3" t="s">
        <v>114</v>
      </c>
      <c r="H60" s="3" t="s">
        <v>477</v>
      </c>
      <c r="I60" s="3" t="s">
        <v>478</v>
      </c>
      <c r="J60" s="3" t="s">
        <v>479</v>
      </c>
      <c r="K60" s="3" t="str">
        <f>HYPERLINK("http://dx.doi.org/10.1016/j.materresbull.2025.113489","http://dx.doi.org/10.1016/j.materresbull.2025.113489")</f>
        <v>http://dx.doi.org/10.1016/j.materresbull.2025.113489</v>
      </c>
      <c r="L60" s="3" t="s">
        <v>118</v>
      </c>
    </row>
    <row r="61" spans="1:12" ht="40" customHeight="1">
      <c r="A61" s="1">
        <v>59</v>
      </c>
      <c r="B61" s="9">
        <v>2025</v>
      </c>
      <c r="C61" s="11" t="s">
        <v>480</v>
      </c>
      <c r="D61" s="3" t="s">
        <v>481</v>
      </c>
      <c r="E61" s="3" t="s">
        <v>482</v>
      </c>
      <c r="F61" s="3" t="s">
        <v>483</v>
      </c>
      <c r="G61" s="3" t="s">
        <v>484</v>
      </c>
      <c r="H61" s="3" t="s">
        <v>485</v>
      </c>
      <c r="I61" s="3" t="s">
        <v>486</v>
      </c>
      <c r="J61" s="3" t="s">
        <v>487</v>
      </c>
      <c r="K61" s="3" t="str">
        <f>HYPERLINK("http://dx.doi.org/10.1016/j.surfin.2025.108047","http://dx.doi.org/10.1016/j.surfin.2025.108047")</f>
        <v>http://dx.doi.org/10.1016/j.surfin.2025.108047</v>
      </c>
      <c r="L61" s="3" t="s">
        <v>488</v>
      </c>
    </row>
    <row r="62" spans="1:12" ht="40" customHeight="1">
      <c r="A62" s="1">
        <v>60</v>
      </c>
      <c r="B62" s="9">
        <v>2025</v>
      </c>
      <c r="C62" s="11" t="s">
        <v>489</v>
      </c>
      <c r="D62" s="3" t="s">
        <v>490</v>
      </c>
      <c r="E62" s="3" t="s">
        <v>491</v>
      </c>
      <c r="F62" s="3" t="s">
        <v>492</v>
      </c>
      <c r="G62" s="3" t="s">
        <v>321</v>
      </c>
      <c r="H62" s="3" t="s">
        <v>493</v>
      </c>
      <c r="I62" s="3" t="s">
        <v>494</v>
      </c>
      <c r="J62" s="3" t="s">
        <v>495</v>
      </c>
      <c r="K62" s="3" t="str">
        <f>HYPERLINK("http://dx.doi.org/10.1016/j.colsurfa.2025.137936","http://dx.doi.org/10.1016/j.colsurfa.2025.137936")</f>
        <v>http://dx.doi.org/10.1016/j.colsurfa.2025.137936</v>
      </c>
      <c r="L62" s="3" t="s">
        <v>19</v>
      </c>
    </row>
    <row r="63" spans="1:12" ht="40" customHeight="1">
      <c r="A63" s="1">
        <v>61</v>
      </c>
      <c r="B63" s="9">
        <v>2025</v>
      </c>
      <c r="C63" s="11" t="s">
        <v>496</v>
      </c>
      <c r="D63" s="3" t="s">
        <v>497</v>
      </c>
      <c r="E63" s="3" t="s">
        <v>498</v>
      </c>
      <c r="F63" s="3" t="s">
        <v>499</v>
      </c>
      <c r="G63" s="3" t="s">
        <v>312</v>
      </c>
      <c r="H63" s="3" t="s">
        <v>500</v>
      </c>
      <c r="I63" s="3" t="s">
        <v>501</v>
      </c>
      <c r="J63" s="3" t="s">
        <v>502</v>
      </c>
      <c r="K63" s="3" t="str">
        <f>HYPERLINK("http://dx.doi.org/10.1016/j.optmat.2025.117340","http://dx.doi.org/10.1016/j.optmat.2025.117340")</f>
        <v>http://dx.doi.org/10.1016/j.optmat.2025.117340</v>
      </c>
      <c r="L63" s="3" t="s">
        <v>316</v>
      </c>
    </row>
    <row r="64" spans="1:12" ht="40" customHeight="1">
      <c r="A64" s="1">
        <v>62</v>
      </c>
      <c r="B64" s="9">
        <v>2025</v>
      </c>
      <c r="C64" s="11" t="s">
        <v>503</v>
      </c>
      <c r="D64" s="3" t="s">
        <v>504</v>
      </c>
      <c r="E64" s="3" t="s">
        <v>505</v>
      </c>
      <c r="F64" s="3" t="s">
        <v>506</v>
      </c>
      <c r="G64" s="3" t="s">
        <v>62</v>
      </c>
      <c r="H64" s="3" t="s">
        <v>507</v>
      </c>
      <c r="I64" s="3" t="s">
        <v>508</v>
      </c>
      <c r="J64" s="3" t="s">
        <v>509</v>
      </c>
      <c r="K64" s="3" t="str">
        <f>HYPERLINK("http://dx.doi.org/10.1016/j.jlumin.2025.121166","http://dx.doi.org/10.1016/j.jlumin.2025.121166")</f>
        <v>http://dx.doi.org/10.1016/j.jlumin.2025.121166</v>
      </c>
      <c r="L64" s="3" t="s">
        <v>66</v>
      </c>
    </row>
    <row r="65" spans="1:12" ht="40" customHeight="1">
      <c r="A65" s="1">
        <v>63</v>
      </c>
      <c r="B65" s="9">
        <v>2025</v>
      </c>
      <c r="C65" s="11" t="s">
        <v>510</v>
      </c>
      <c r="D65" s="3" t="s">
        <v>511</v>
      </c>
      <c r="E65" s="3" t="s">
        <v>512</v>
      </c>
      <c r="F65" s="3" t="s">
        <v>513</v>
      </c>
      <c r="G65" s="3" t="s">
        <v>270</v>
      </c>
      <c r="H65" s="3" t="s">
        <v>514</v>
      </c>
      <c r="I65" s="3" t="s">
        <v>515</v>
      </c>
      <c r="J65" s="3" t="s">
        <v>516</v>
      </c>
      <c r="K65" s="3" t="str">
        <f>HYPERLINK("http://dx.doi.org/10.1016/j.ceramint.2025.07.061","http://dx.doi.org/10.1016/j.ceramint.2025.07.061")</f>
        <v>http://dx.doi.org/10.1016/j.ceramint.2025.07.061</v>
      </c>
      <c r="L65" s="3" t="s">
        <v>118</v>
      </c>
    </row>
    <row r="66" spans="1:12" ht="40" customHeight="1">
      <c r="A66" s="1">
        <v>64</v>
      </c>
      <c r="B66" s="9">
        <v>2025</v>
      </c>
      <c r="C66" s="11" t="s">
        <v>517</v>
      </c>
      <c r="D66" s="3" t="s">
        <v>518</v>
      </c>
      <c r="E66" s="3" t="s">
        <v>519</v>
      </c>
      <c r="F66" s="3" t="s">
        <v>520</v>
      </c>
      <c r="G66" s="3" t="s">
        <v>521</v>
      </c>
      <c r="H66" s="3" t="s">
        <v>522</v>
      </c>
      <c r="I66" s="3" t="s">
        <v>523</v>
      </c>
      <c r="J66" s="3" t="s">
        <v>524</v>
      </c>
      <c r="K66" s="3" t="str">
        <f>HYPERLINK("http://dx.doi.org/10.1007/s10895-024-04107-8","http://dx.doi.org/10.1007/s10895-024-04107-8")</f>
        <v>http://dx.doi.org/10.1007/s10895-024-04107-8</v>
      </c>
      <c r="L66" s="3" t="s">
        <v>525</v>
      </c>
    </row>
    <row r="67" spans="1:12" ht="40" customHeight="1">
      <c r="A67" s="1">
        <v>65</v>
      </c>
      <c r="B67" s="9">
        <v>2025</v>
      </c>
      <c r="C67" s="11" t="s">
        <v>526</v>
      </c>
      <c r="D67" s="3" t="s">
        <v>527</v>
      </c>
      <c r="E67" s="3" t="s">
        <v>528</v>
      </c>
      <c r="F67" s="3" t="s">
        <v>529</v>
      </c>
      <c r="G67" s="3" t="s">
        <v>24</v>
      </c>
      <c r="H67" s="3" t="s">
        <v>530</v>
      </c>
      <c r="I67" s="3" t="s">
        <v>531</v>
      </c>
      <c r="J67" s="3" t="s">
        <v>532</v>
      </c>
      <c r="K67" s="3" t="str">
        <f>HYPERLINK("http://dx.doi.org/10.1016/j.microc.2025.115527","http://dx.doi.org/10.1016/j.microc.2025.115527")</f>
        <v>http://dx.doi.org/10.1016/j.microc.2025.115527</v>
      </c>
      <c r="L67" s="3" t="s">
        <v>19</v>
      </c>
    </row>
    <row r="68" spans="1:12" ht="40" customHeight="1">
      <c r="A68" s="1">
        <v>66</v>
      </c>
      <c r="B68" s="9">
        <v>2025</v>
      </c>
      <c r="C68" s="11" t="s">
        <v>533</v>
      </c>
      <c r="D68" s="3" t="s">
        <v>534</v>
      </c>
      <c r="E68" s="3" t="s">
        <v>535</v>
      </c>
      <c r="F68" s="3" t="s">
        <v>536</v>
      </c>
      <c r="G68" s="3" t="s">
        <v>537</v>
      </c>
      <c r="H68" s="3" t="s">
        <v>538</v>
      </c>
      <c r="I68" s="3" t="s">
        <v>539</v>
      </c>
      <c r="J68" s="3" t="s">
        <v>540</v>
      </c>
      <c r="K68" s="3" t="str">
        <f>HYPERLINK("http://dx.doi.org/10.1007/s10115-025-02353-1","http://dx.doi.org/10.1007/s10115-025-02353-1")</f>
        <v>http://dx.doi.org/10.1007/s10115-025-02353-1</v>
      </c>
      <c r="L68" s="3" t="s">
        <v>35</v>
      </c>
    </row>
    <row r="69" spans="1:12" ht="40" customHeight="1">
      <c r="A69" s="1">
        <v>67</v>
      </c>
      <c r="B69" s="9">
        <v>2025</v>
      </c>
      <c r="C69" s="11" t="s">
        <v>541</v>
      </c>
      <c r="D69" s="3" t="s">
        <v>542</v>
      </c>
      <c r="E69" s="3" t="s">
        <v>543</v>
      </c>
      <c r="F69" s="3" t="s">
        <v>544</v>
      </c>
      <c r="G69" s="3" t="s">
        <v>545</v>
      </c>
      <c r="H69" s="3" t="s">
        <v>546</v>
      </c>
      <c r="I69" s="3" t="s">
        <v>547</v>
      </c>
      <c r="J69" s="3" t="s">
        <v>548</v>
      </c>
      <c r="K69" s="3" t="str">
        <f>HYPERLINK("http://dx.doi.org/10.1080/00032719.2025.2589456","http://dx.doi.org/10.1080/00032719.2025.2589456")</f>
        <v>http://dx.doi.org/10.1080/00032719.2025.2589456</v>
      </c>
      <c r="L69" s="3" t="s">
        <v>19</v>
      </c>
    </row>
    <row r="70" spans="1:12" ht="40" customHeight="1">
      <c r="A70" s="1">
        <v>68</v>
      </c>
      <c r="B70" s="9">
        <v>2025</v>
      </c>
      <c r="C70" s="11" t="s">
        <v>549</v>
      </c>
      <c r="D70" s="3" t="s">
        <v>550</v>
      </c>
      <c r="E70" s="3" t="s">
        <v>551</v>
      </c>
      <c r="F70" s="3" t="s">
        <v>552</v>
      </c>
      <c r="G70" s="3" t="s">
        <v>179</v>
      </c>
      <c r="H70" s="3" t="s">
        <v>553</v>
      </c>
      <c r="I70" s="3" t="s">
        <v>554</v>
      </c>
      <c r="J70" s="3" t="s">
        <v>555</v>
      </c>
      <c r="K70" s="3" t="str">
        <f>HYPERLINK("http://dx.doi.org/10.1016/j.jallcom.2025.178866","http://dx.doi.org/10.1016/j.jallcom.2025.178866")</f>
        <v>http://dx.doi.org/10.1016/j.jallcom.2025.178866</v>
      </c>
      <c r="L70" s="3" t="s">
        <v>183</v>
      </c>
    </row>
    <row r="71" spans="1:12" ht="40" customHeight="1">
      <c r="A71" s="1">
        <v>69</v>
      </c>
      <c r="B71" s="9">
        <v>2025</v>
      </c>
      <c r="C71" s="11" t="s">
        <v>556</v>
      </c>
      <c r="D71" s="3" t="s">
        <v>557</v>
      </c>
      <c r="E71" s="3" t="s">
        <v>558</v>
      </c>
      <c r="F71" s="3" t="s">
        <v>559</v>
      </c>
      <c r="G71" s="3" t="s">
        <v>560</v>
      </c>
      <c r="H71" s="3" t="s">
        <v>561</v>
      </c>
      <c r="I71" s="3" t="s">
        <v>107</v>
      </c>
      <c r="J71" s="3" t="s">
        <v>562</v>
      </c>
      <c r="K71" s="3" t="str">
        <f>HYPERLINK("http://dx.doi.org/10.1111/1556-4029.15707","http://dx.doi.org/10.1111/1556-4029.15707")</f>
        <v>http://dx.doi.org/10.1111/1556-4029.15707</v>
      </c>
      <c r="L71" s="3" t="s">
        <v>449</v>
      </c>
    </row>
    <row r="72" spans="1:12" ht="40" customHeight="1">
      <c r="A72" s="1">
        <v>70</v>
      </c>
      <c r="B72" s="9">
        <v>2025</v>
      </c>
      <c r="C72" s="11" t="s">
        <v>563</v>
      </c>
      <c r="D72" s="3" t="s">
        <v>564</v>
      </c>
      <c r="E72" s="3" t="s">
        <v>565</v>
      </c>
      <c r="F72" s="3" t="s">
        <v>566</v>
      </c>
      <c r="G72" s="3" t="s">
        <v>372</v>
      </c>
      <c r="H72" s="3" t="s">
        <v>567</v>
      </c>
      <c r="I72" s="3" t="s">
        <v>568</v>
      </c>
      <c r="J72" s="3" t="s">
        <v>569</v>
      </c>
      <c r="K72" s="3" t="str">
        <f>HYPERLINK("http://dx.doi.org/10.1109/ACCESS.2025.3527071","http://dx.doi.org/10.1109/ACCESS.2025.3527071")</f>
        <v>http://dx.doi.org/10.1109/ACCESS.2025.3527071</v>
      </c>
      <c r="L72" s="3" t="s">
        <v>376</v>
      </c>
    </row>
    <row r="73" spans="1:12" ht="40" customHeight="1">
      <c r="A73" s="1">
        <v>71</v>
      </c>
      <c r="B73" s="10">
        <v>2025</v>
      </c>
      <c r="C73" s="12" t="s">
        <v>570</v>
      </c>
      <c r="D73" s="4" t="s">
        <v>571</v>
      </c>
      <c r="E73" s="4" t="s">
        <v>572</v>
      </c>
      <c r="F73" s="4" t="s">
        <v>573</v>
      </c>
      <c r="G73" s="4" t="s">
        <v>574</v>
      </c>
      <c r="H73" s="4" t="s">
        <v>575</v>
      </c>
      <c r="I73" s="4" t="s">
        <v>576</v>
      </c>
      <c r="J73" s="4" t="s">
        <v>577</v>
      </c>
      <c r="K73" s="4">
        <v>0</v>
      </c>
      <c r="L73" s="4" t="s">
        <v>440</v>
      </c>
    </row>
    <row r="74" spans="1:12" ht="40" customHeight="1">
      <c r="A74" s="1">
        <v>72</v>
      </c>
      <c r="B74" s="9">
        <v>2025</v>
      </c>
      <c r="C74" s="11" t="s">
        <v>578</v>
      </c>
      <c r="D74" s="3" t="s">
        <v>579</v>
      </c>
      <c r="E74" s="3" t="s">
        <v>580</v>
      </c>
      <c r="F74" s="3" t="s">
        <v>581</v>
      </c>
      <c r="G74" s="3" t="s">
        <v>582</v>
      </c>
      <c r="H74" s="3" t="s">
        <v>583</v>
      </c>
      <c r="I74" s="3" t="s">
        <v>584</v>
      </c>
      <c r="J74" s="3" t="s">
        <v>585</v>
      </c>
      <c r="K74" s="3" t="str">
        <f>HYPERLINK("http://dx.doi.org/10.1016/j.chemphys.2024.112473","http://dx.doi.org/10.1016/j.chemphys.2024.112473")</f>
        <v>http://dx.doi.org/10.1016/j.chemphys.2024.112473</v>
      </c>
      <c r="L74" s="3" t="s">
        <v>586</v>
      </c>
    </row>
    <row r="75" spans="1:12" ht="40" customHeight="1">
      <c r="A75" s="1">
        <v>73</v>
      </c>
      <c r="B75" s="9">
        <v>2025</v>
      </c>
      <c r="C75" s="11" t="s">
        <v>587</v>
      </c>
      <c r="D75" s="3" t="s">
        <v>588</v>
      </c>
      <c r="E75" s="3" t="s">
        <v>589</v>
      </c>
      <c r="F75" s="3" t="s">
        <v>590</v>
      </c>
      <c r="G75" s="3" t="s">
        <v>24</v>
      </c>
      <c r="H75" s="3" t="s">
        <v>591</v>
      </c>
      <c r="I75" s="3" t="s">
        <v>592</v>
      </c>
      <c r="J75" s="3" t="s">
        <v>593</v>
      </c>
      <c r="K75" s="3" t="str">
        <f>HYPERLINK("http://dx.doi.org/10.1016/j.microc.2025.112858","http://dx.doi.org/10.1016/j.microc.2025.112858")</f>
        <v>http://dx.doi.org/10.1016/j.microc.2025.112858</v>
      </c>
      <c r="L75" s="3" t="s">
        <v>19</v>
      </c>
    </row>
    <row r="76" spans="1:12" ht="40" customHeight="1">
      <c r="A76" s="1">
        <v>74</v>
      </c>
      <c r="B76" s="9">
        <v>2025</v>
      </c>
      <c r="C76" s="11" t="s">
        <v>594</v>
      </c>
      <c r="D76" s="3" t="s">
        <v>595</v>
      </c>
      <c r="E76" s="3" t="s">
        <v>596</v>
      </c>
      <c r="F76" s="3" t="s">
        <v>597</v>
      </c>
      <c r="G76" s="3" t="s">
        <v>521</v>
      </c>
      <c r="H76" s="3" t="s">
        <v>598</v>
      </c>
      <c r="I76" s="3" t="s">
        <v>599</v>
      </c>
      <c r="J76" s="3" t="s">
        <v>600</v>
      </c>
      <c r="K76" s="3" t="str">
        <f>HYPERLINK("http://dx.doi.org/10.1007/s10895-025-04599-y","http://dx.doi.org/10.1007/s10895-025-04599-y")</f>
        <v>http://dx.doi.org/10.1007/s10895-025-04599-y</v>
      </c>
      <c r="L76" s="3" t="s">
        <v>525</v>
      </c>
    </row>
    <row r="77" spans="1:12" ht="40" customHeight="1">
      <c r="A77" s="1">
        <v>75</v>
      </c>
      <c r="B77" s="9">
        <v>2025</v>
      </c>
      <c r="C77" s="11" t="s">
        <v>601</v>
      </c>
      <c r="D77" s="3" t="s">
        <v>602</v>
      </c>
      <c r="E77" s="3" t="s">
        <v>603</v>
      </c>
      <c r="F77" s="3" t="s">
        <v>604</v>
      </c>
      <c r="G77" s="3" t="s">
        <v>521</v>
      </c>
      <c r="H77" s="3" t="s">
        <v>605</v>
      </c>
      <c r="I77" s="3" t="s">
        <v>606</v>
      </c>
      <c r="J77" s="3" t="s">
        <v>607</v>
      </c>
      <c r="K77" s="3" t="str">
        <f>HYPERLINK("http://dx.doi.org/10.1007/s10895-025-04397-6","http://dx.doi.org/10.1007/s10895-025-04397-6")</f>
        <v>http://dx.doi.org/10.1007/s10895-025-04397-6</v>
      </c>
      <c r="L77" s="3" t="s">
        <v>525</v>
      </c>
    </row>
    <row r="78" spans="1:12" ht="40" customHeight="1">
      <c r="A78" s="1">
        <v>76</v>
      </c>
      <c r="B78" s="10">
        <v>2025</v>
      </c>
      <c r="C78" s="12" t="s">
        <v>608</v>
      </c>
      <c r="D78" s="4" t="s">
        <v>609</v>
      </c>
      <c r="E78" s="4" t="s">
        <v>610</v>
      </c>
      <c r="F78" s="4" t="s">
        <v>611</v>
      </c>
      <c r="G78" s="4" t="s">
        <v>612</v>
      </c>
      <c r="H78" s="4" t="s">
        <v>613</v>
      </c>
      <c r="I78" s="4" t="s">
        <v>614</v>
      </c>
      <c r="J78" s="4" t="s">
        <v>615</v>
      </c>
      <c r="K78" s="4">
        <v>0</v>
      </c>
      <c r="L78" s="4" t="s">
        <v>449</v>
      </c>
    </row>
    <row r="79" spans="1:12" ht="40" customHeight="1">
      <c r="A79" s="1">
        <v>77</v>
      </c>
      <c r="B79" s="9">
        <v>2025</v>
      </c>
      <c r="C79" s="11" t="s">
        <v>616</v>
      </c>
      <c r="D79" s="3" t="s">
        <v>617</v>
      </c>
      <c r="E79" s="3" t="s">
        <v>618</v>
      </c>
      <c r="F79" s="3" t="s">
        <v>619</v>
      </c>
      <c r="G79" s="3" t="s">
        <v>620</v>
      </c>
      <c r="H79" s="3" t="s">
        <v>621</v>
      </c>
      <c r="I79" s="3" t="s">
        <v>622</v>
      </c>
      <c r="J79" s="3" t="s">
        <v>623</v>
      </c>
      <c r="K79" s="3" t="str">
        <f>HYPERLINK("http://dx.doi.org/10.1016/j.vacuum.2025.114753","http://dx.doi.org/10.1016/j.vacuum.2025.114753")</f>
        <v>http://dx.doi.org/10.1016/j.vacuum.2025.114753</v>
      </c>
      <c r="L79" s="3" t="s">
        <v>624</v>
      </c>
    </row>
    <row r="80" spans="1:12" ht="40" customHeight="1">
      <c r="A80" s="1">
        <v>78</v>
      </c>
      <c r="B80" s="9">
        <v>2025</v>
      </c>
      <c r="C80" s="11" t="s">
        <v>625</v>
      </c>
      <c r="D80" s="3" t="s">
        <v>626</v>
      </c>
      <c r="E80" s="3" t="s">
        <v>627</v>
      </c>
      <c r="F80" s="3" t="s">
        <v>628</v>
      </c>
      <c r="G80" s="3" t="s">
        <v>329</v>
      </c>
      <c r="H80" s="3" t="s">
        <v>629</v>
      </c>
      <c r="I80" s="3" t="s">
        <v>630</v>
      </c>
      <c r="J80" s="3" t="s">
        <v>631</v>
      </c>
      <c r="K80" s="3" t="str">
        <f>HYPERLINK("http://dx.doi.org/10.1002/smll.202507281","http://dx.doi.org/10.1002/smll.202507281")</f>
        <v>http://dx.doi.org/10.1002/smll.202507281</v>
      </c>
      <c r="L80" s="3" t="s">
        <v>333</v>
      </c>
    </row>
    <row r="81" spans="1:12" ht="40" customHeight="1">
      <c r="A81" s="1">
        <v>79</v>
      </c>
      <c r="B81" s="9">
        <v>2025</v>
      </c>
      <c r="C81" s="11" t="s">
        <v>632</v>
      </c>
      <c r="D81" s="3" t="s">
        <v>633</v>
      </c>
      <c r="E81" s="3" t="s">
        <v>634</v>
      </c>
      <c r="F81" s="3" t="s">
        <v>635</v>
      </c>
      <c r="G81" s="3" t="s">
        <v>636</v>
      </c>
      <c r="H81" s="3" t="s">
        <v>637</v>
      </c>
      <c r="I81" s="3" t="s">
        <v>638</v>
      </c>
      <c r="J81" s="3" t="s">
        <v>639</v>
      </c>
      <c r="K81" s="3" t="str">
        <f>HYPERLINK("http://dx.doi.org/10.2174/0115734110316419240827042024","http://dx.doi.org/10.2174/0115734110316419240827042024")</f>
        <v>http://dx.doi.org/10.2174/0115734110316419240827042024</v>
      </c>
      <c r="L81" s="3" t="s">
        <v>19</v>
      </c>
    </row>
    <row r="82" spans="1:12" ht="40" customHeight="1">
      <c r="A82" s="1">
        <v>80</v>
      </c>
      <c r="B82" s="9">
        <v>2025</v>
      </c>
      <c r="C82" s="11" t="s">
        <v>640</v>
      </c>
      <c r="D82" s="3" t="s">
        <v>641</v>
      </c>
      <c r="E82" s="3" t="s">
        <v>642</v>
      </c>
      <c r="F82" s="3" t="s">
        <v>643</v>
      </c>
      <c r="G82" s="3" t="s">
        <v>287</v>
      </c>
      <c r="H82" s="3" t="s">
        <v>644</v>
      </c>
      <c r="I82" s="3" t="s">
        <v>645</v>
      </c>
      <c r="J82" s="3" t="s">
        <v>646</v>
      </c>
      <c r="K82" s="3" t="str">
        <f>HYPERLINK("http://dx.doi.org/10.1093/lpr/mgaf005","http://dx.doi.org/10.1093/lpr/mgaf005")</f>
        <v>http://dx.doi.org/10.1093/lpr/mgaf005</v>
      </c>
      <c r="L82" s="3" t="s">
        <v>291</v>
      </c>
    </row>
    <row r="83" spans="1:12" ht="40" customHeight="1">
      <c r="A83" s="1">
        <v>81</v>
      </c>
      <c r="B83" s="9">
        <v>2025</v>
      </c>
      <c r="C83" s="11" t="s">
        <v>647</v>
      </c>
      <c r="D83" s="3" t="s">
        <v>648</v>
      </c>
      <c r="E83" s="3" t="s">
        <v>649</v>
      </c>
      <c r="F83" s="3" t="s">
        <v>650</v>
      </c>
      <c r="G83" s="3" t="s">
        <v>560</v>
      </c>
      <c r="H83" s="3" t="s">
        <v>651</v>
      </c>
      <c r="I83" s="3" t="s">
        <v>652</v>
      </c>
      <c r="J83" s="3" t="s">
        <v>653</v>
      </c>
      <c r="K83" s="3" t="str">
        <f>HYPERLINK("http://dx.doi.org/10.1111/1556-4029.70085","http://dx.doi.org/10.1111/1556-4029.70085")</f>
        <v>http://dx.doi.org/10.1111/1556-4029.70085</v>
      </c>
      <c r="L83" s="3" t="s">
        <v>449</v>
      </c>
    </row>
    <row r="84" spans="1:12" ht="40" customHeight="1">
      <c r="A84" s="1">
        <v>82</v>
      </c>
      <c r="B84" s="9">
        <v>2025</v>
      </c>
      <c r="C84" s="11" t="s">
        <v>654</v>
      </c>
      <c r="D84" s="3" t="s">
        <v>655</v>
      </c>
      <c r="E84" s="3" t="s">
        <v>656</v>
      </c>
      <c r="F84" s="3" t="s">
        <v>657</v>
      </c>
      <c r="G84" s="3" t="s">
        <v>658</v>
      </c>
      <c r="H84" s="3" t="s">
        <v>659</v>
      </c>
      <c r="I84" s="3" t="s">
        <v>660</v>
      </c>
      <c r="J84" s="3" t="s">
        <v>661</v>
      </c>
      <c r="K84" s="3" t="str">
        <f>HYPERLINK("http://dx.doi.org/10.1016/j.jcis.2025.01.134","http://dx.doi.org/10.1016/j.jcis.2025.01.134")</f>
        <v>http://dx.doi.org/10.1016/j.jcis.2025.01.134</v>
      </c>
      <c r="L84" s="3" t="s">
        <v>19</v>
      </c>
    </row>
    <row r="85" spans="1:12" ht="40" customHeight="1">
      <c r="A85" s="1">
        <v>83</v>
      </c>
      <c r="B85" s="9">
        <v>2025</v>
      </c>
      <c r="C85" s="11" t="s">
        <v>662</v>
      </c>
      <c r="D85" s="3" t="s">
        <v>663</v>
      </c>
      <c r="E85" s="3" t="s">
        <v>664</v>
      </c>
      <c r="F85" s="3" t="s">
        <v>665</v>
      </c>
      <c r="G85" s="3" t="s">
        <v>666</v>
      </c>
      <c r="H85" s="3" t="s">
        <v>659</v>
      </c>
      <c r="I85" s="3" t="s">
        <v>667</v>
      </c>
      <c r="J85" s="3" t="s">
        <v>668</v>
      </c>
      <c r="K85" s="3" t="str">
        <f>HYPERLINK("http://dx.doi.org/10.1016/j.jphotochem.2025.116466","http://dx.doi.org/10.1016/j.jphotochem.2025.116466")</f>
        <v>http://dx.doi.org/10.1016/j.jphotochem.2025.116466</v>
      </c>
      <c r="L85" s="3" t="s">
        <v>19</v>
      </c>
    </row>
    <row r="86" spans="1:12" ht="40" customHeight="1">
      <c r="A86" s="1">
        <v>84</v>
      </c>
      <c r="B86" s="9">
        <v>2025</v>
      </c>
      <c r="C86" s="11" t="s">
        <v>669</v>
      </c>
      <c r="D86" s="3" t="s">
        <v>670</v>
      </c>
      <c r="E86" s="3" t="s">
        <v>671</v>
      </c>
      <c r="F86" s="3" t="s">
        <v>672</v>
      </c>
      <c r="G86" s="3" t="s">
        <v>270</v>
      </c>
      <c r="H86" s="3" t="s">
        <v>673</v>
      </c>
      <c r="I86" s="3" t="s">
        <v>674</v>
      </c>
      <c r="J86" s="3" t="s">
        <v>675</v>
      </c>
      <c r="K86" s="3" t="str">
        <f>HYPERLINK("http://dx.doi.org/10.1016/j.ceramint.2025.08.194","http://dx.doi.org/10.1016/j.ceramint.2025.08.194")</f>
        <v>http://dx.doi.org/10.1016/j.ceramint.2025.08.194</v>
      </c>
      <c r="L86" s="3" t="s">
        <v>118</v>
      </c>
    </row>
    <row r="87" spans="1:12" ht="40" customHeight="1">
      <c r="A87" s="1">
        <v>85</v>
      </c>
      <c r="B87" s="9">
        <v>2025</v>
      </c>
      <c r="C87" s="11" t="s">
        <v>676</v>
      </c>
      <c r="D87" s="3" t="s">
        <v>677</v>
      </c>
      <c r="E87" s="3" t="s">
        <v>678</v>
      </c>
      <c r="F87" s="3" t="s">
        <v>679</v>
      </c>
      <c r="G87" s="3" t="s">
        <v>312</v>
      </c>
      <c r="H87" s="3" t="s">
        <v>680</v>
      </c>
      <c r="I87" s="3" t="s">
        <v>681</v>
      </c>
      <c r="J87" s="3" t="s">
        <v>682</v>
      </c>
      <c r="K87" s="3" t="str">
        <f>HYPERLINK("http://dx.doi.org/10.1016/j.optmat.2025.117178","http://dx.doi.org/10.1016/j.optmat.2025.117178")</f>
        <v>http://dx.doi.org/10.1016/j.optmat.2025.117178</v>
      </c>
      <c r="L87" s="3" t="s">
        <v>316</v>
      </c>
    </row>
    <row r="88" spans="1:12" ht="40" customHeight="1">
      <c r="A88" s="1">
        <v>86</v>
      </c>
      <c r="B88" s="9">
        <v>2025</v>
      </c>
      <c r="C88" s="11" t="s">
        <v>683</v>
      </c>
      <c r="D88" s="3" t="s">
        <v>684</v>
      </c>
      <c r="E88" s="3" t="s">
        <v>685</v>
      </c>
      <c r="F88" s="3" t="s">
        <v>686</v>
      </c>
      <c r="G88" s="3" t="s">
        <v>687</v>
      </c>
      <c r="H88" s="3" t="s">
        <v>688</v>
      </c>
      <c r="I88" s="3" t="s">
        <v>592</v>
      </c>
      <c r="J88" s="3" t="s">
        <v>689</v>
      </c>
      <c r="K88" s="3" t="str">
        <f>HYPERLINK("http://dx.doi.org/10.19756/j.issn.0253-3820.241420","http://dx.doi.org/10.19756/j.issn.0253-3820.241420")</f>
        <v>http://dx.doi.org/10.19756/j.issn.0253-3820.241420</v>
      </c>
      <c r="L88" s="3" t="s">
        <v>19</v>
      </c>
    </row>
    <row r="89" spans="1:12" ht="40" customHeight="1">
      <c r="A89" s="1">
        <v>87</v>
      </c>
      <c r="B89" s="9">
        <v>2025</v>
      </c>
      <c r="C89" s="11" t="s">
        <v>690</v>
      </c>
      <c r="D89" s="3" t="s">
        <v>691</v>
      </c>
      <c r="E89" s="3" t="s">
        <v>692</v>
      </c>
      <c r="F89" s="3" t="s">
        <v>693</v>
      </c>
      <c r="G89" s="3" t="s">
        <v>270</v>
      </c>
      <c r="H89" s="3" t="s">
        <v>694</v>
      </c>
      <c r="I89" s="3" t="s">
        <v>695</v>
      </c>
      <c r="J89" s="3" t="s">
        <v>696</v>
      </c>
      <c r="K89" s="3" t="str">
        <f>HYPERLINK("http://dx.doi.org/10.1016/j.ceramint.2025.03.156","http://dx.doi.org/10.1016/j.ceramint.2025.03.156")</f>
        <v>http://dx.doi.org/10.1016/j.ceramint.2025.03.156</v>
      </c>
      <c r="L89" s="3" t="s">
        <v>118</v>
      </c>
    </row>
    <row r="90" spans="1:12" ht="40" customHeight="1">
      <c r="A90" s="1">
        <v>88</v>
      </c>
      <c r="B90" s="9">
        <v>2025</v>
      </c>
      <c r="C90" s="11" t="s">
        <v>697</v>
      </c>
      <c r="D90" s="3" t="s">
        <v>698</v>
      </c>
      <c r="E90" s="3" t="s">
        <v>699</v>
      </c>
      <c r="F90" s="3" t="s">
        <v>700</v>
      </c>
      <c r="G90" s="3" t="s">
        <v>701</v>
      </c>
      <c r="H90" s="3" t="s">
        <v>702</v>
      </c>
      <c r="I90" s="3" t="s">
        <v>703</v>
      </c>
      <c r="J90" s="3" t="s">
        <v>704</v>
      </c>
      <c r="K90" s="3" t="str">
        <f>HYPERLINK("http://dx.doi.org/10.1016/j.aca.2025.344384","http://dx.doi.org/10.1016/j.aca.2025.344384")</f>
        <v>http://dx.doi.org/10.1016/j.aca.2025.344384</v>
      </c>
      <c r="L90" s="3" t="s">
        <v>19</v>
      </c>
    </row>
    <row r="91" spans="1:12" ht="40" customHeight="1">
      <c r="A91" s="1">
        <v>89</v>
      </c>
      <c r="B91" s="9">
        <v>2025</v>
      </c>
      <c r="C91" s="11" t="s">
        <v>705</v>
      </c>
      <c r="D91" s="3" t="s">
        <v>706</v>
      </c>
      <c r="E91" s="3" t="s">
        <v>707</v>
      </c>
      <c r="F91" s="3" t="s">
        <v>708</v>
      </c>
      <c r="G91" s="3" t="s">
        <v>709</v>
      </c>
      <c r="H91" s="3" t="s">
        <v>710</v>
      </c>
      <c r="I91" s="3" t="s">
        <v>711</v>
      </c>
      <c r="J91" s="3" t="s">
        <v>712</v>
      </c>
      <c r="K91" s="3" t="str">
        <f>HYPERLINK("http://dx.doi.org/10.1007/s00216-025-06176-5","http://dx.doi.org/10.1007/s00216-025-06176-5")</f>
        <v>http://dx.doi.org/10.1007/s00216-025-06176-5</v>
      </c>
      <c r="L91" s="3" t="s">
        <v>525</v>
      </c>
    </row>
    <row r="92" spans="1:12" ht="40" customHeight="1">
      <c r="A92" s="1">
        <v>90</v>
      </c>
      <c r="B92" s="9">
        <v>2025</v>
      </c>
      <c r="C92" s="11" t="s">
        <v>713</v>
      </c>
      <c r="D92" s="3" t="s">
        <v>714</v>
      </c>
      <c r="E92" s="3" t="s">
        <v>715</v>
      </c>
      <c r="F92" s="3" t="s">
        <v>716</v>
      </c>
      <c r="G92" s="3" t="s">
        <v>717</v>
      </c>
      <c r="H92" s="3" t="s">
        <v>16</v>
      </c>
      <c r="I92" s="3" t="s">
        <v>718</v>
      </c>
      <c r="J92" s="3" t="s">
        <v>719</v>
      </c>
      <c r="K92" s="3" t="str">
        <f>HYPERLINK("http://dx.doi.org/10.1039/d5nj02722e","http://dx.doi.org/10.1039/d5nj02722e")</f>
        <v>http://dx.doi.org/10.1039/d5nj02722e</v>
      </c>
      <c r="L92" s="3" t="s">
        <v>19</v>
      </c>
    </row>
    <row r="93" spans="1:12" ht="40" customHeight="1">
      <c r="A93" s="1">
        <v>91</v>
      </c>
      <c r="B93" s="9">
        <v>2025</v>
      </c>
      <c r="C93" s="11" t="s">
        <v>720</v>
      </c>
      <c r="D93" s="3" t="s">
        <v>721</v>
      </c>
      <c r="E93" s="3" t="s">
        <v>722</v>
      </c>
      <c r="F93" s="3" t="s">
        <v>723</v>
      </c>
      <c r="G93" s="3" t="s">
        <v>724</v>
      </c>
      <c r="H93" s="3" t="s">
        <v>725</v>
      </c>
      <c r="I93" s="3" t="s">
        <v>592</v>
      </c>
      <c r="J93" s="3" t="s">
        <v>726</v>
      </c>
      <c r="K93" s="3" t="str">
        <f>HYPERLINK("http://dx.doi.org/10.1016/j.cej.2025.162697","http://dx.doi.org/10.1016/j.cej.2025.162697")</f>
        <v>http://dx.doi.org/10.1016/j.cej.2025.162697</v>
      </c>
      <c r="L93" s="3" t="s">
        <v>727</v>
      </c>
    </row>
    <row r="94" spans="1:12" ht="40" customHeight="1">
      <c r="A94" s="1">
        <v>92</v>
      </c>
      <c r="B94" s="9">
        <v>2025</v>
      </c>
      <c r="C94" s="11" t="s">
        <v>728</v>
      </c>
      <c r="D94" s="3" t="s">
        <v>729</v>
      </c>
      <c r="E94" s="3" t="s">
        <v>730</v>
      </c>
      <c r="F94" s="3" t="s">
        <v>731</v>
      </c>
      <c r="G94" s="3" t="s">
        <v>270</v>
      </c>
      <c r="H94" s="3" t="s">
        <v>732</v>
      </c>
      <c r="I94" s="3" t="s">
        <v>733</v>
      </c>
      <c r="J94" s="3" t="s">
        <v>734</v>
      </c>
      <c r="K94" s="3" t="str">
        <f>HYPERLINK("http://dx.doi.org/10.1016/j.ceramint.2025.05.251","http://dx.doi.org/10.1016/j.ceramint.2025.05.251")</f>
        <v>http://dx.doi.org/10.1016/j.ceramint.2025.05.251</v>
      </c>
      <c r="L94" s="3" t="s">
        <v>118</v>
      </c>
    </row>
    <row r="95" spans="1:12" ht="40" customHeight="1">
      <c r="A95" s="1">
        <v>93</v>
      </c>
      <c r="B95" s="9">
        <v>2025</v>
      </c>
      <c r="C95" s="11" t="s">
        <v>735</v>
      </c>
      <c r="D95" s="3" t="s">
        <v>736</v>
      </c>
      <c r="E95" s="3" t="s">
        <v>737</v>
      </c>
      <c r="F95" s="3" t="s">
        <v>738</v>
      </c>
      <c r="G95" s="3" t="s">
        <v>739</v>
      </c>
      <c r="H95" s="3" t="s">
        <v>740</v>
      </c>
      <c r="I95" s="3" t="s">
        <v>741</v>
      </c>
      <c r="J95" s="3" t="s">
        <v>742</v>
      </c>
      <c r="K95" s="3" t="str">
        <f>HYPERLINK("http://dx.doi.org/10.3390/met15111219","http://dx.doi.org/10.3390/met15111219")</f>
        <v>http://dx.doi.org/10.3390/met15111219</v>
      </c>
      <c r="L95" s="3" t="s">
        <v>743</v>
      </c>
    </row>
    <row r="96" spans="1:12" ht="40" customHeight="1">
      <c r="A96" s="1">
        <v>94</v>
      </c>
      <c r="B96" s="9">
        <v>2025</v>
      </c>
      <c r="C96" s="11" t="s">
        <v>744</v>
      </c>
      <c r="D96" s="3" t="s">
        <v>745</v>
      </c>
      <c r="E96" s="3" t="s">
        <v>746</v>
      </c>
      <c r="F96" s="3" t="s">
        <v>747</v>
      </c>
      <c r="G96" s="3" t="s">
        <v>24</v>
      </c>
      <c r="H96" s="3" t="s">
        <v>748</v>
      </c>
      <c r="I96" s="3" t="s">
        <v>749</v>
      </c>
      <c r="J96" s="3" t="s">
        <v>750</v>
      </c>
      <c r="K96" s="3" t="str">
        <f>HYPERLINK("http://dx.doi.org/10.1016/j.microc.2025.113310","http://dx.doi.org/10.1016/j.microc.2025.113310")</f>
        <v>http://dx.doi.org/10.1016/j.microc.2025.113310</v>
      </c>
      <c r="L96" s="3" t="s">
        <v>19</v>
      </c>
    </row>
    <row r="97" spans="1:12" ht="40" customHeight="1">
      <c r="A97" s="1">
        <v>95</v>
      </c>
      <c r="B97" s="9">
        <v>2025</v>
      </c>
      <c r="C97" s="11" t="s">
        <v>751</v>
      </c>
      <c r="D97" s="3" t="s">
        <v>752</v>
      </c>
      <c r="E97" s="3" t="s">
        <v>753</v>
      </c>
      <c r="F97" s="3" t="s">
        <v>754</v>
      </c>
      <c r="G97" s="3" t="s">
        <v>755</v>
      </c>
      <c r="H97" s="3" t="s">
        <v>756</v>
      </c>
      <c r="I97" s="3" t="s">
        <v>757</v>
      </c>
      <c r="J97" s="3" t="s">
        <v>758</v>
      </c>
      <c r="K97" s="3" t="str">
        <f>HYPERLINK("http://dx.doi.org/10.1002/ppsc.202400232","http://dx.doi.org/10.1002/ppsc.202400232")</f>
        <v>http://dx.doi.org/10.1002/ppsc.202400232</v>
      </c>
      <c r="L97" s="3" t="s">
        <v>759</v>
      </c>
    </row>
    <row r="98" spans="1:12" ht="40" customHeight="1">
      <c r="A98" s="1">
        <v>96</v>
      </c>
      <c r="B98" s="9">
        <v>2025</v>
      </c>
      <c r="C98" s="11" t="s">
        <v>760</v>
      </c>
      <c r="D98" s="3" t="s">
        <v>761</v>
      </c>
      <c r="E98" s="3" t="s">
        <v>762</v>
      </c>
      <c r="F98" s="3" t="s">
        <v>763</v>
      </c>
      <c r="G98" s="3" t="s">
        <v>764</v>
      </c>
      <c r="H98" s="3" t="s">
        <v>765</v>
      </c>
      <c r="I98" s="3" t="s">
        <v>766</v>
      </c>
      <c r="J98" s="3" t="s">
        <v>767</v>
      </c>
      <c r="K98" s="3" t="str">
        <f>HYPERLINK("http://dx.doi.org/10.1109/JSEN.2025.3577623","http://dx.doi.org/10.1109/JSEN.2025.3577623")</f>
        <v>http://dx.doi.org/10.1109/JSEN.2025.3577623</v>
      </c>
      <c r="L98" s="3" t="s">
        <v>768</v>
      </c>
    </row>
    <row r="99" spans="1:12" ht="40" customHeight="1">
      <c r="A99" s="1">
        <v>97</v>
      </c>
      <c r="B99" s="9">
        <v>2025</v>
      </c>
      <c r="C99" s="11" t="s">
        <v>769</v>
      </c>
      <c r="D99" s="3" t="s">
        <v>770</v>
      </c>
      <c r="E99" s="3" t="s">
        <v>771</v>
      </c>
      <c r="F99" s="3" t="s">
        <v>772</v>
      </c>
      <c r="G99" s="3" t="s">
        <v>773</v>
      </c>
      <c r="H99" s="3" t="s">
        <v>774</v>
      </c>
      <c r="I99" s="3" t="s">
        <v>775</v>
      </c>
      <c r="J99" s="3" t="s">
        <v>776</v>
      </c>
      <c r="K99" s="3" t="str">
        <f>HYPERLINK("http://dx.doi.org/10.1080/02726351.2025.2547238","http://dx.doi.org/10.1080/02726351.2025.2547238")</f>
        <v>http://dx.doi.org/10.1080/02726351.2025.2547238</v>
      </c>
      <c r="L99" s="3" t="s">
        <v>727</v>
      </c>
    </row>
    <row r="100" spans="1:12" ht="40" customHeight="1">
      <c r="A100" s="1">
        <v>98</v>
      </c>
      <c r="B100" s="9">
        <v>2025</v>
      </c>
      <c r="C100" s="11" t="s">
        <v>777</v>
      </c>
      <c r="D100" s="3" t="s">
        <v>778</v>
      </c>
      <c r="E100" s="3" t="s">
        <v>779</v>
      </c>
      <c r="F100" s="3" t="s">
        <v>780</v>
      </c>
      <c r="G100" s="3" t="s">
        <v>255</v>
      </c>
      <c r="H100" s="3" t="s">
        <v>781</v>
      </c>
      <c r="I100" s="3" t="s">
        <v>782</v>
      </c>
      <c r="J100" s="3" t="s">
        <v>783</v>
      </c>
      <c r="K100" s="3" t="str">
        <f>HYPERLINK("http://dx.doi.org/10.1016/j.knosys.2025.113342","http://dx.doi.org/10.1016/j.knosys.2025.113342")</f>
        <v>http://dx.doi.org/10.1016/j.knosys.2025.113342</v>
      </c>
      <c r="L100" s="3" t="s">
        <v>35</v>
      </c>
    </row>
    <row r="101" spans="1:12" ht="40" customHeight="1">
      <c r="A101" s="1">
        <v>99</v>
      </c>
      <c r="B101" s="9">
        <v>2025</v>
      </c>
      <c r="C101" s="11" t="s">
        <v>784</v>
      </c>
      <c r="D101" s="3" t="s">
        <v>785</v>
      </c>
      <c r="E101" s="3" t="s">
        <v>786</v>
      </c>
      <c r="F101" s="3" t="s">
        <v>787</v>
      </c>
      <c r="G101" s="3" t="s">
        <v>372</v>
      </c>
      <c r="H101" s="3" t="s">
        <v>788</v>
      </c>
      <c r="I101" s="3" t="s">
        <v>789</v>
      </c>
      <c r="J101" s="3" t="s">
        <v>790</v>
      </c>
      <c r="K101" s="3" t="str">
        <f>HYPERLINK("http://dx.doi.org/10.1109/ACCESS.2025.3580438","http://dx.doi.org/10.1109/ACCESS.2025.3580438")</f>
        <v>http://dx.doi.org/10.1109/ACCESS.2025.3580438</v>
      </c>
      <c r="L101" s="3" t="s">
        <v>376</v>
      </c>
    </row>
    <row r="102" spans="1:12" ht="40" customHeight="1">
      <c r="A102" s="1">
        <v>100</v>
      </c>
      <c r="B102" s="9">
        <v>2025</v>
      </c>
      <c r="C102" s="11" t="s">
        <v>791</v>
      </c>
      <c r="D102" s="3" t="s">
        <v>792</v>
      </c>
      <c r="E102" s="3" t="s">
        <v>793</v>
      </c>
      <c r="F102" s="3" t="s">
        <v>794</v>
      </c>
      <c r="G102" s="3" t="s">
        <v>312</v>
      </c>
      <c r="H102" s="3" t="s">
        <v>795</v>
      </c>
      <c r="I102" s="3" t="s">
        <v>796</v>
      </c>
      <c r="J102" s="3" t="s">
        <v>797</v>
      </c>
      <c r="K102" s="3" t="str">
        <f>HYPERLINK("http://dx.doi.org/10.1016/j.optmat.2025.117089","http://dx.doi.org/10.1016/j.optmat.2025.117089")</f>
        <v>http://dx.doi.org/10.1016/j.optmat.2025.117089</v>
      </c>
      <c r="L102" s="3" t="s">
        <v>316</v>
      </c>
    </row>
    <row r="103" spans="1:12" ht="40" customHeight="1">
      <c r="A103" s="1">
        <v>101</v>
      </c>
      <c r="B103" s="9">
        <v>2025</v>
      </c>
      <c r="C103" s="11" t="s">
        <v>798</v>
      </c>
      <c r="D103" s="3" t="s">
        <v>799</v>
      </c>
      <c r="E103" s="3" t="s">
        <v>800</v>
      </c>
      <c r="F103" s="3" t="s">
        <v>801</v>
      </c>
      <c r="G103" s="3" t="s">
        <v>802</v>
      </c>
      <c r="H103" s="3" t="s">
        <v>16</v>
      </c>
      <c r="I103" s="3" t="s">
        <v>803</v>
      </c>
      <c r="J103" s="3" t="s">
        <v>804</v>
      </c>
      <c r="K103" s="3" t="str">
        <f>HYPERLINK("http://dx.doi.org/10.1039/d5mh01320h","http://dx.doi.org/10.1039/d5mh01320h")</f>
        <v>http://dx.doi.org/10.1039/d5mh01320h</v>
      </c>
      <c r="L103" s="3" t="s">
        <v>282</v>
      </c>
    </row>
    <row r="104" spans="1:12" ht="40" customHeight="1">
      <c r="A104" s="1">
        <v>102</v>
      </c>
      <c r="B104" s="9">
        <v>2025</v>
      </c>
      <c r="C104" s="11" t="s">
        <v>805</v>
      </c>
      <c r="D104" s="3" t="s">
        <v>806</v>
      </c>
      <c r="E104" s="3" t="s">
        <v>807</v>
      </c>
      <c r="F104" s="3" t="s">
        <v>808</v>
      </c>
      <c r="G104" s="3" t="s">
        <v>809</v>
      </c>
      <c r="H104" s="3" t="s">
        <v>810</v>
      </c>
      <c r="I104" s="3" t="s">
        <v>811</v>
      </c>
      <c r="J104" s="3" t="s">
        <v>812</v>
      </c>
      <c r="K104" s="3" t="str">
        <f>HYPERLINK("http://dx.doi.org/10.1186/s13634-025-01213-y","http://dx.doi.org/10.1186/s13634-025-01213-y")</f>
        <v>http://dx.doi.org/10.1186/s13634-025-01213-y</v>
      </c>
      <c r="L104" s="3" t="s">
        <v>727</v>
      </c>
    </row>
    <row r="105" spans="1:12" ht="40" customHeight="1">
      <c r="A105" s="1">
        <v>103</v>
      </c>
      <c r="B105" s="9">
        <v>2025</v>
      </c>
      <c r="C105" s="11" t="s">
        <v>813</v>
      </c>
      <c r="D105" s="3" t="s">
        <v>814</v>
      </c>
      <c r="E105" s="3" t="s">
        <v>815</v>
      </c>
      <c r="F105" s="3" t="s">
        <v>816</v>
      </c>
      <c r="G105" s="3" t="s">
        <v>560</v>
      </c>
      <c r="H105" s="3" t="s">
        <v>817</v>
      </c>
      <c r="I105" s="3" t="s">
        <v>818</v>
      </c>
      <c r="J105" s="3" t="s">
        <v>819</v>
      </c>
      <c r="K105" s="3" t="str">
        <f>HYPERLINK("http://dx.doi.org/10.1111/1556-4029.15695","http://dx.doi.org/10.1111/1556-4029.15695")</f>
        <v>http://dx.doi.org/10.1111/1556-4029.15695</v>
      </c>
      <c r="L105" s="3" t="s">
        <v>449</v>
      </c>
    </row>
    <row r="106" spans="1:12" ht="40" customHeight="1">
      <c r="A106" s="1">
        <v>104</v>
      </c>
      <c r="B106" s="9">
        <v>2025</v>
      </c>
      <c r="C106" s="11" t="s">
        <v>820</v>
      </c>
      <c r="D106" s="3" t="s">
        <v>821</v>
      </c>
      <c r="E106" s="3" t="s">
        <v>822</v>
      </c>
      <c r="F106" s="3" t="s">
        <v>823</v>
      </c>
      <c r="G106" s="3" t="s">
        <v>824</v>
      </c>
      <c r="H106" s="3" t="s">
        <v>825</v>
      </c>
      <c r="I106" s="3" t="s">
        <v>826</v>
      </c>
      <c r="J106" s="3" t="s">
        <v>827</v>
      </c>
      <c r="K106" s="3" t="str">
        <f>HYPERLINK("http://dx.doi.org/10.1002/jemt.70050","http://dx.doi.org/10.1002/jemt.70050")</f>
        <v>http://dx.doi.org/10.1002/jemt.70050</v>
      </c>
      <c r="L106" s="3" t="s">
        <v>828</v>
      </c>
    </row>
    <row r="107" spans="1:12" ht="40" customHeight="1">
      <c r="A107" s="1">
        <v>105</v>
      </c>
      <c r="B107" s="9">
        <v>2025</v>
      </c>
      <c r="C107" s="11" t="s">
        <v>829</v>
      </c>
      <c r="D107" s="3" t="s">
        <v>830</v>
      </c>
      <c r="E107" s="3" t="s">
        <v>831</v>
      </c>
      <c r="F107" s="3" t="s">
        <v>832</v>
      </c>
      <c r="G107" s="3" t="s">
        <v>833</v>
      </c>
      <c r="H107" s="3" t="s">
        <v>16</v>
      </c>
      <c r="I107" s="3" t="s">
        <v>834</v>
      </c>
      <c r="J107" s="3" t="s">
        <v>835</v>
      </c>
      <c r="K107" s="3" t="str">
        <f>HYPERLINK("http://dx.doi.org/10.1039/d5ra06661a","http://dx.doi.org/10.1039/d5ra06661a")</f>
        <v>http://dx.doi.org/10.1039/d5ra06661a</v>
      </c>
      <c r="L107" s="3" t="s">
        <v>19</v>
      </c>
    </row>
    <row r="108" spans="1:12" ht="40" customHeight="1">
      <c r="A108" s="1">
        <v>106</v>
      </c>
      <c r="B108" s="9">
        <v>2025</v>
      </c>
      <c r="C108" s="11" t="s">
        <v>836</v>
      </c>
      <c r="D108" s="3" t="s">
        <v>837</v>
      </c>
      <c r="E108" s="3" t="s">
        <v>838</v>
      </c>
      <c r="F108" s="3" t="s">
        <v>839</v>
      </c>
      <c r="G108" s="3" t="s">
        <v>188</v>
      </c>
      <c r="H108" s="3" t="s">
        <v>840</v>
      </c>
      <c r="I108" s="3" t="s">
        <v>841</v>
      </c>
      <c r="J108" s="3" t="s">
        <v>842</v>
      </c>
      <c r="K108" s="3" t="str">
        <f>HYPERLINK("http://dx.doi.org/10.1016/j.molstruc.2025.141728","http://dx.doi.org/10.1016/j.molstruc.2025.141728")</f>
        <v>http://dx.doi.org/10.1016/j.molstruc.2025.141728</v>
      </c>
      <c r="L108" s="3" t="s">
        <v>19</v>
      </c>
    </row>
    <row r="109" spans="1:12" ht="40" customHeight="1">
      <c r="A109" s="1">
        <v>107</v>
      </c>
      <c r="B109" s="9">
        <v>2025</v>
      </c>
      <c r="C109" s="11" t="s">
        <v>843</v>
      </c>
      <c r="D109" s="3" t="s">
        <v>844</v>
      </c>
      <c r="E109" s="3" t="s">
        <v>845</v>
      </c>
      <c r="F109" s="3" t="s">
        <v>846</v>
      </c>
      <c r="G109" s="3" t="s">
        <v>847</v>
      </c>
      <c r="H109" s="3" t="s">
        <v>848</v>
      </c>
      <c r="I109" s="3" t="s">
        <v>17</v>
      </c>
      <c r="J109" s="3" t="s">
        <v>849</v>
      </c>
      <c r="K109" s="3" t="str">
        <f>HYPERLINK("http://dx.doi.org/10.1016/j.talanta.2025.127717","http://dx.doi.org/10.1016/j.talanta.2025.127717")</f>
        <v>http://dx.doi.org/10.1016/j.talanta.2025.127717</v>
      </c>
      <c r="L109" s="3" t="s">
        <v>19</v>
      </c>
    </row>
    <row r="110" spans="1:12" ht="40" customHeight="1">
      <c r="A110" s="1">
        <v>108</v>
      </c>
      <c r="B110" s="9">
        <v>2025</v>
      </c>
      <c r="C110" s="11" t="s">
        <v>850</v>
      </c>
      <c r="D110" s="3" t="s">
        <v>851</v>
      </c>
      <c r="E110" s="3" t="s">
        <v>852</v>
      </c>
      <c r="F110" s="3" t="s">
        <v>853</v>
      </c>
      <c r="G110" s="3" t="s">
        <v>270</v>
      </c>
      <c r="H110" s="3" t="s">
        <v>854</v>
      </c>
      <c r="I110" s="3" t="s">
        <v>855</v>
      </c>
      <c r="J110" s="3" t="s">
        <v>856</v>
      </c>
      <c r="K110" s="3" t="str">
        <f>HYPERLINK("http://dx.doi.org/10.1016/j.ceramint.2025.11.201","http://dx.doi.org/10.1016/j.ceramint.2025.11.201")</f>
        <v>http://dx.doi.org/10.1016/j.ceramint.2025.11.201</v>
      </c>
      <c r="L110" s="3" t="s">
        <v>118</v>
      </c>
    </row>
    <row r="111" spans="1:12" ht="40" customHeight="1">
      <c r="A111" s="1">
        <v>109</v>
      </c>
      <c r="B111" s="9">
        <v>2025</v>
      </c>
      <c r="C111" s="11" t="s">
        <v>857</v>
      </c>
      <c r="D111" s="3" t="s">
        <v>858</v>
      </c>
      <c r="E111" s="3" t="s">
        <v>859</v>
      </c>
      <c r="F111" s="3" t="s">
        <v>860</v>
      </c>
      <c r="G111" s="3" t="s">
        <v>861</v>
      </c>
      <c r="H111" s="3" t="s">
        <v>862</v>
      </c>
      <c r="I111" s="3" t="s">
        <v>863</v>
      </c>
      <c r="J111" s="3" t="s">
        <v>864</v>
      </c>
      <c r="K111" s="3" t="str">
        <f>HYPERLINK("http://dx.doi.org/10.5755/j02.ms.37726","http://dx.doi.org/10.5755/j02.ms.37726")</f>
        <v>http://dx.doi.org/10.5755/j02.ms.37726</v>
      </c>
      <c r="L111" s="3" t="s">
        <v>118</v>
      </c>
    </row>
    <row r="112" spans="1:12" ht="40" customHeight="1">
      <c r="A112" s="1">
        <v>110</v>
      </c>
      <c r="B112" s="9">
        <v>2025</v>
      </c>
      <c r="C112" s="11" t="s">
        <v>865</v>
      </c>
      <c r="D112" s="3" t="s">
        <v>866</v>
      </c>
      <c r="E112" s="3" t="s">
        <v>867</v>
      </c>
      <c r="F112" s="3" t="s">
        <v>868</v>
      </c>
      <c r="G112" s="3" t="s">
        <v>62</v>
      </c>
      <c r="H112" s="3" t="s">
        <v>869</v>
      </c>
      <c r="I112" s="3" t="s">
        <v>870</v>
      </c>
      <c r="J112" s="3" t="s">
        <v>871</v>
      </c>
      <c r="K112" s="3" t="str">
        <f>HYPERLINK("http://dx.doi.org/10.1016/j.jlumin.2025.121240","http://dx.doi.org/10.1016/j.jlumin.2025.121240")</f>
        <v>http://dx.doi.org/10.1016/j.jlumin.2025.121240</v>
      </c>
      <c r="L112" s="3" t="s">
        <v>66</v>
      </c>
    </row>
    <row r="113" spans="1:12" ht="40" customHeight="1">
      <c r="A113" s="1">
        <v>111</v>
      </c>
      <c r="B113" s="9">
        <v>2025</v>
      </c>
      <c r="C113" s="11" t="s">
        <v>872</v>
      </c>
      <c r="D113" s="3" t="s">
        <v>873</v>
      </c>
      <c r="E113" s="3" t="s">
        <v>874</v>
      </c>
      <c r="F113" s="3" t="s">
        <v>875</v>
      </c>
      <c r="G113" s="3" t="s">
        <v>876</v>
      </c>
      <c r="H113" s="3" t="s">
        <v>877</v>
      </c>
      <c r="I113" s="3" t="s">
        <v>878</v>
      </c>
      <c r="J113" s="3" t="s">
        <v>879</v>
      </c>
      <c r="K113" s="3" t="str">
        <f>HYPERLINK("http://dx.doi.org/10.1016/j.jflm.2025.102943","http://dx.doi.org/10.1016/j.jflm.2025.102943")</f>
        <v>http://dx.doi.org/10.1016/j.jflm.2025.102943</v>
      </c>
      <c r="L113" s="3" t="s">
        <v>449</v>
      </c>
    </row>
    <row r="114" spans="1:12" ht="40" customHeight="1">
      <c r="A114" s="1">
        <v>112</v>
      </c>
      <c r="B114" s="9">
        <v>2025</v>
      </c>
      <c r="C114" s="11" t="s">
        <v>880</v>
      </c>
      <c r="D114" s="3" t="s">
        <v>881</v>
      </c>
      <c r="E114" s="3" t="s">
        <v>882</v>
      </c>
      <c r="F114" s="3" t="s">
        <v>883</v>
      </c>
      <c r="G114" s="3" t="s">
        <v>884</v>
      </c>
      <c r="H114" s="3" t="s">
        <v>885</v>
      </c>
      <c r="I114" s="3" t="s">
        <v>886</v>
      </c>
      <c r="J114" s="3" t="s">
        <v>887</v>
      </c>
      <c r="K114" s="3" t="str">
        <f>HYPERLINK("http://dx.doi.org/10.1016/j.forc.2025.100662","http://dx.doi.org/10.1016/j.forc.2025.100662")</f>
        <v>http://dx.doi.org/10.1016/j.forc.2025.100662</v>
      </c>
      <c r="L114" s="3" t="s">
        <v>19</v>
      </c>
    </row>
    <row r="115" spans="1:12" ht="40" customHeight="1">
      <c r="A115" s="1">
        <v>113</v>
      </c>
      <c r="B115" s="9">
        <v>2025</v>
      </c>
      <c r="C115" s="11" t="s">
        <v>888</v>
      </c>
      <c r="D115" s="3" t="s">
        <v>889</v>
      </c>
      <c r="E115" s="3" t="s">
        <v>890</v>
      </c>
      <c r="F115" s="3" t="s">
        <v>891</v>
      </c>
      <c r="G115" s="3" t="s">
        <v>521</v>
      </c>
      <c r="H115" s="3" t="s">
        <v>892</v>
      </c>
      <c r="I115" s="3" t="s">
        <v>893</v>
      </c>
      <c r="J115" s="3" t="s">
        <v>894</v>
      </c>
      <c r="K115" s="3" t="str">
        <f>HYPERLINK("http://dx.doi.org/10.1007/s10895-024-04028-6","http://dx.doi.org/10.1007/s10895-024-04028-6")</f>
        <v>http://dx.doi.org/10.1007/s10895-024-04028-6</v>
      </c>
      <c r="L115" s="3" t="s">
        <v>525</v>
      </c>
    </row>
    <row r="116" spans="1:12" ht="40" customHeight="1">
      <c r="A116" s="1">
        <v>114</v>
      </c>
      <c r="B116" s="9">
        <v>2025</v>
      </c>
      <c r="C116" s="11" t="s">
        <v>895</v>
      </c>
      <c r="D116" s="3" t="s">
        <v>896</v>
      </c>
      <c r="E116" s="3" t="s">
        <v>897</v>
      </c>
      <c r="F116" s="3" t="s">
        <v>898</v>
      </c>
      <c r="G116" s="3" t="s">
        <v>899</v>
      </c>
      <c r="H116" s="3" t="s">
        <v>900</v>
      </c>
      <c r="I116" s="3" t="s">
        <v>901</v>
      </c>
      <c r="J116" s="3" t="s">
        <v>902</v>
      </c>
      <c r="K116" s="3" t="str">
        <f>HYPERLINK("http://dx.doi.org/10.1002/smtd.202501251","http://dx.doi.org/10.1002/smtd.202501251")</f>
        <v>http://dx.doi.org/10.1002/smtd.202501251</v>
      </c>
      <c r="L116" s="3" t="s">
        <v>759</v>
      </c>
    </row>
    <row r="117" spans="1:12" ht="40" customHeight="1">
      <c r="A117" s="1">
        <v>115</v>
      </c>
      <c r="B117" s="9">
        <v>2025</v>
      </c>
      <c r="C117" s="11" t="s">
        <v>903</v>
      </c>
      <c r="D117" s="3" t="s">
        <v>904</v>
      </c>
      <c r="E117" s="3" t="s">
        <v>822</v>
      </c>
      <c r="F117" s="3" t="s">
        <v>823</v>
      </c>
      <c r="G117" s="3" t="s">
        <v>345</v>
      </c>
      <c r="H117" s="3" t="s">
        <v>905</v>
      </c>
      <c r="I117" s="3" t="s">
        <v>826</v>
      </c>
      <c r="J117" s="3" t="s">
        <v>906</v>
      </c>
      <c r="K117" s="3" t="str">
        <f>HYPERLINK("http://dx.doi.org/10.1016/j.physb.2025.417518","http://dx.doi.org/10.1016/j.physb.2025.417518")</f>
        <v>http://dx.doi.org/10.1016/j.physb.2025.417518</v>
      </c>
      <c r="L117" s="3" t="s">
        <v>349</v>
      </c>
    </row>
    <row r="118" spans="1:12" ht="40" customHeight="1">
      <c r="A118" s="1">
        <v>116</v>
      </c>
      <c r="B118" s="9">
        <v>2025</v>
      </c>
      <c r="C118" s="11" t="s">
        <v>907</v>
      </c>
      <c r="D118" s="3" t="s">
        <v>908</v>
      </c>
      <c r="E118" s="3" t="s">
        <v>909</v>
      </c>
      <c r="F118" s="3" t="s">
        <v>910</v>
      </c>
      <c r="G118" s="3" t="s">
        <v>911</v>
      </c>
      <c r="H118" s="3" t="s">
        <v>912</v>
      </c>
      <c r="I118" s="3" t="s">
        <v>913</v>
      </c>
      <c r="J118" s="3" t="s">
        <v>914</v>
      </c>
      <c r="K118" s="3" t="str">
        <f>HYPERLINK("http://dx.doi.org/10.1016/j.saa.2024.125145","http://dx.doi.org/10.1016/j.saa.2024.125145")</f>
        <v>http://dx.doi.org/10.1016/j.saa.2024.125145</v>
      </c>
      <c r="L118" s="3" t="s">
        <v>243</v>
      </c>
    </row>
    <row r="119" spans="1:12" ht="40" customHeight="1">
      <c r="A119" s="1">
        <v>117</v>
      </c>
      <c r="B119" s="9">
        <v>2025</v>
      </c>
      <c r="C119" s="11" t="s">
        <v>915</v>
      </c>
      <c r="D119" s="3" t="s">
        <v>916</v>
      </c>
      <c r="E119" s="3" t="s">
        <v>917</v>
      </c>
      <c r="F119" s="3" t="s">
        <v>918</v>
      </c>
      <c r="G119" s="3" t="s">
        <v>462</v>
      </c>
      <c r="H119" s="3" t="s">
        <v>919</v>
      </c>
      <c r="I119" s="3" t="s">
        <v>920</v>
      </c>
      <c r="J119" s="3" t="s">
        <v>921</v>
      </c>
      <c r="K119" s="3" t="str">
        <f>HYPERLINK("http://dx.doi.org/10.1080/00450618.2024.2344908","http://dx.doi.org/10.1080/00450618.2024.2344908")</f>
        <v>http://dx.doi.org/10.1080/00450618.2024.2344908</v>
      </c>
      <c r="L119" s="3" t="s">
        <v>449</v>
      </c>
    </row>
    <row r="120" spans="1:12" ht="40" customHeight="1">
      <c r="A120" s="1">
        <v>118</v>
      </c>
      <c r="B120" s="9">
        <v>2025</v>
      </c>
      <c r="C120" s="11" t="s">
        <v>922</v>
      </c>
      <c r="D120" s="3" t="s">
        <v>923</v>
      </c>
      <c r="E120" s="3" t="s">
        <v>924</v>
      </c>
      <c r="F120" s="3" t="s">
        <v>925</v>
      </c>
      <c r="G120" s="3" t="s">
        <v>80</v>
      </c>
      <c r="H120" s="3" t="s">
        <v>926</v>
      </c>
      <c r="I120" s="3" t="s">
        <v>927</v>
      </c>
      <c r="J120" s="3" t="s">
        <v>928</v>
      </c>
      <c r="K120" s="3" t="str">
        <f>HYPERLINK("http://dx.doi.org/10.1016/j.scijus.2025.101351","http://dx.doi.org/10.1016/j.scijus.2025.101351")</f>
        <v>http://dx.doi.org/10.1016/j.scijus.2025.101351</v>
      </c>
      <c r="L120" s="3" t="s">
        <v>84</v>
      </c>
    </row>
    <row r="121" spans="1:12" ht="40" customHeight="1">
      <c r="A121" s="1">
        <v>119</v>
      </c>
      <c r="B121" s="9">
        <v>2025</v>
      </c>
      <c r="C121" s="11" t="s">
        <v>929</v>
      </c>
      <c r="D121" s="3" t="s">
        <v>930</v>
      </c>
      <c r="E121" s="3" t="s">
        <v>931</v>
      </c>
      <c r="F121" s="3" t="s">
        <v>932</v>
      </c>
      <c r="G121" s="3" t="s">
        <v>933</v>
      </c>
      <c r="H121" s="3" t="s">
        <v>934</v>
      </c>
      <c r="I121" s="3" t="s">
        <v>935</v>
      </c>
      <c r="J121" s="3" t="s">
        <v>936</v>
      </c>
      <c r="K121" s="3" t="str">
        <f>HYPERLINK("http://dx.doi.org/10.1007/s11581-025-06177-5","http://dx.doi.org/10.1007/s11581-025-06177-5")</f>
        <v>http://dx.doi.org/10.1007/s11581-025-06177-5</v>
      </c>
      <c r="L121" s="3" t="s">
        <v>937</v>
      </c>
    </row>
    <row r="122" spans="1:12" ht="40" customHeight="1">
      <c r="A122" s="1">
        <v>120</v>
      </c>
      <c r="B122" s="9">
        <v>2025</v>
      </c>
      <c r="C122" s="11" t="s">
        <v>938</v>
      </c>
      <c r="D122" s="3" t="s">
        <v>939</v>
      </c>
      <c r="E122" s="3" t="s">
        <v>940</v>
      </c>
      <c r="F122" s="3" t="s">
        <v>941</v>
      </c>
      <c r="G122" s="3" t="s">
        <v>942</v>
      </c>
      <c r="H122" s="3" t="s">
        <v>943</v>
      </c>
      <c r="I122" s="3" t="s">
        <v>944</v>
      </c>
      <c r="J122" s="3" t="s">
        <v>945</v>
      </c>
      <c r="K122" s="3" t="str">
        <f>HYPERLINK("http://dx.doi.org/10.1038/s41598-025-27114-6","http://dx.doi.org/10.1038/s41598-025-27114-6")</f>
        <v>http://dx.doi.org/10.1038/s41598-025-27114-6</v>
      </c>
      <c r="L122" s="3" t="s">
        <v>385</v>
      </c>
    </row>
    <row r="123" spans="1:12" ht="40" customHeight="1">
      <c r="A123" s="1">
        <v>121</v>
      </c>
      <c r="B123" s="9">
        <v>2025</v>
      </c>
      <c r="C123" s="11" t="s">
        <v>946</v>
      </c>
      <c r="D123" s="3" t="s">
        <v>947</v>
      </c>
      <c r="E123" s="3" t="s">
        <v>948</v>
      </c>
      <c r="F123" s="3" t="s">
        <v>949</v>
      </c>
      <c r="G123" s="3" t="s">
        <v>188</v>
      </c>
      <c r="H123" s="3" t="s">
        <v>950</v>
      </c>
      <c r="I123" s="3" t="s">
        <v>951</v>
      </c>
      <c r="J123" s="3" t="s">
        <v>952</v>
      </c>
      <c r="K123" s="3" t="str">
        <f>HYPERLINK("http://dx.doi.org/10.1016/j.molstruc.2025.143494","http://dx.doi.org/10.1016/j.molstruc.2025.143494")</f>
        <v>http://dx.doi.org/10.1016/j.molstruc.2025.143494</v>
      </c>
      <c r="L123" s="3" t="s">
        <v>19</v>
      </c>
    </row>
    <row r="124" spans="1:12" ht="40" customHeight="1">
      <c r="A124" s="1">
        <v>122</v>
      </c>
      <c r="B124" s="9">
        <v>2025</v>
      </c>
      <c r="C124" s="11" t="s">
        <v>953</v>
      </c>
      <c r="D124" s="3" t="s">
        <v>954</v>
      </c>
      <c r="E124" s="3" t="s">
        <v>955</v>
      </c>
      <c r="F124" s="3" t="s">
        <v>956</v>
      </c>
      <c r="G124" s="3" t="s">
        <v>239</v>
      </c>
      <c r="H124" s="3" t="s">
        <v>957</v>
      </c>
      <c r="I124" s="3" t="s">
        <v>958</v>
      </c>
      <c r="J124" s="3" t="s">
        <v>959</v>
      </c>
      <c r="K124" s="3" t="str">
        <f>HYPERLINK("http://dx.doi.org/10.3964/j.issn.1000-0593(2025)05-1383-06","http://dx.doi.org/10.3964/j.issn.1000-0593(2025)05-1383-06")</f>
        <v>http://dx.doi.org/10.3964/j.issn.1000-0593(2025)05-1383-06</v>
      </c>
      <c r="L124" s="3" t="s">
        <v>243</v>
      </c>
    </row>
    <row r="125" spans="1:12" ht="40" customHeight="1">
      <c r="A125" s="1">
        <v>123</v>
      </c>
      <c r="B125" s="9">
        <v>2025</v>
      </c>
      <c r="C125" s="11" t="s">
        <v>960</v>
      </c>
      <c r="D125" s="3" t="s">
        <v>961</v>
      </c>
      <c r="E125" s="3" t="s">
        <v>13</v>
      </c>
      <c r="F125" s="3" t="s">
        <v>14</v>
      </c>
      <c r="G125" s="3" t="s">
        <v>278</v>
      </c>
      <c r="H125" s="3" t="s">
        <v>962</v>
      </c>
      <c r="I125" s="3" t="s">
        <v>17</v>
      </c>
      <c r="J125" s="3" t="s">
        <v>963</v>
      </c>
      <c r="K125" s="3" t="str">
        <f>HYPERLINK("http://dx.doi.org/10.1016/j.mtchem.2025.102985","http://dx.doi.org/10.1016/j.mtchem.2025.102985")</f>
        <v>http://dx.doi.org/10.1016/j.mtchem.2025.102985</v>
      </c>
      <c r="L125" s="3" t="s">
        <v>282</v>
      </c>
    </row>
    <row r="126" spans="1:12" ht="40" customHeight="1">
      <c r="A126" s="1">
        <v>124</v>
      </c>
      <c r="B126" s="9">
        <v>2025</v>
      </c>
      <c r="C126" s="11" t="s">
        <v>964</v>
      </c>
      <c r="D126" s="3" t="s">
        <v>965</v>
      </c>
      <c r="E126" s="3" t="s">
        <v>822</v>
      </c>
      <c r="F126" s="3" t="s">
        <v>823</v>
      </c>
      <c r="G126" s="3" t="s">
        <v>966</v>
      </c>
      <c r="H126" s="3" t="s">
        <v>967</v>
      </c>
      <c r="I126" s="3" t="s">
        <v>826</v>
      </c>
      <c r="J126" s="3" t="s">
        <v>968</v>
      </c>
      <c r="K126" s="3" t="str">
        <f>HYPERLINK("http://dx.doi.org/10.1080/01932691.2025.2469743","http://dx.doi.org/10.1080/01932691.2025.2469743")</f>
        <v>http://dx.doi.org/10.1080/01932691.2025.2469743</v>
      </c>
      <c r="L126" s="3" t="s">
        <v>19</v>
      </c>
    </row>
    <row r="127" spans="1:12" ht="40" customHeight="1">
      <c r="A127" s="1">
        <v>125</v>
      </c>
      <c r="B127" s="9">
        <v>2025</v>
      </c>
      <c r="C127" s="11" t="s">
        <v>969</v>
      </c>
      <c r="D127" s="3" t="s">
        <v>970</v>
      </c>
      <c r="E127" s="3" t="s">
        <v>971</v>
      </c>
      <c r="F127" s="3" t="s">
        <v>972</v>
      </c>
      <c r="G127" s="3" t="s">
        <v>270</v>
      </c>
      <c r="H127" s="3" t="s">
        <v>973</v>
      </c>
      <c r="I127" s="3" t="s">
        <v>974</v>
      </c>
      <c r="J127" s="3" t="s">
        <v>975</v>
      </c>
      <c r="K127" s="3" t="str">
        <f>HYPERLINK("http://dx.doi.org/10.1016/j.ceramint.2025.02.170","http://dx.doi.org/10.1016/j.ceramint.2025.02.170")</f>
        <v>http://dx.doi.org/10.1016/j.ceramint.2025.02.170</v>
      </c>
      <c r="L127" s="3" t="s">
        <v>118</v>
      </c>
    </row>
    <row r="128" spans="1:12" ht="40" customHeight="1">
      <c r="A128" s="1">
        <v>126</v>
      </c>
      <c r="B128" s="9">
        <v>2025</v>
      </c>
      <c r="C128" s="11" t="s">
        <v>976</v>
      </c>
      <c r="D128" s="3" t="s">
        <v>977</v>
      </c>
      <c r="E128" s="3" t="s">
        <v>978</v>
      </c>
      <c r="F128" s="3" t="s">
        <v>979</v>
      </c>
      <c r="G128" s="3" t="s">
        <v>980</v>
      </c>
      <c r="H128" s="3" t="s">
        <v>981</v>
      </c>
      <c r="I128" s="3" t="s">
        <v>982</v>
      </c>
      <c r="J128" s="3" t="s">
        <v>983</v>
      </c>
      <c r="K128" s="3" t="str">
        <f>HYPERLINK("http://dx.doi.org/10.1016/j.jfca.2025.108056","http://dx.doi.org/10.1016/j.jfca.2025.108056")</f>
        <v>http://dx.doi.org/10.1016/j.jfca.2025.108056</v>
      </c>
      <c r="L128" s="3" t="s">
        <v>984</v>
      </c>
    </row>
    <row r="129" spans="1:12" ht="40" customHeight="1">
      <c r="A129" s="1">
        <v>127</v>
      </c>
      <c r="B129" s="9">
        <v>2025</v>
      </c>
      <c r="C129" s="11" t="s">
        <v>985</v>
      </c>
      <c r="D129" s="3" t="s">
        <v>986</v>
      </c>
      <c r="E129" s="3" t="s">
        <v>987</v>
      </c>
      <c r="F129" s="3" t="s">
        <v>988</v>
      </c>
      <c r="G129" s="3" t="s">
        <v>24</v>
      </c>
      <c r="H129" s="3" t="s">
        <v>989</v>
      </c>
      <c r="I129" s="3" t="s">
        <v>990</v>
      </c>
      <c r="J129" s="3" t="s">
        <v>991</v>
      </c>
      <c r="K129" s="3" t="str">
        <f>HYPERLINK("http://dx.doi.org/10.1016/j.microc.2025.115392","http://dx.doi.org/10.1016/j.microc.2025.115392")</f>
        <v>http://dx.doi.org/10.1016/j.microc.2025.115392</v>
      </c>
      <c r="L129" s="3" t="s">
        <v>19</v>
      </c>
    </row>
    <row r="130" spans="1:12" ht="40" customHeight="1">
      <c r="A130" s="1">
        <v>128</v>
      </c>
      <c r="B130" s="9">
        <v>2025</v>
      </c>
      <c r="C130" s="11" t="s">
        <v>992</v>
      </c>
      <c r="D130" s="3" t="s">
        <v>993</v>
      </c>
      <c r="E130" s="3" t="s">
        <v>994</v>
      </c>
      <c r="F130" s="3" t="s">
        <v>995</v>
      </c>
      <c r="G130" s="3" t="s">
        <v>996</v>
      </c>
      <c r="H130" s="3" t="s">
        <v>997</v>
      </c>
      <c r="I130" s="3" t="s">
        <v>998</v>
      </c>
      <c r="J130" s="3" t="s">
        <v>999</v>
      </c>
      <c r="K130" s="3" t="str">
        <f>HYPERLINK("http://dx.doi.org/10.1016/j.matchemphys.2024.130127","http://dx.doi.org/10.1016/j.matchemphys.2024.130127")</f>
        <v>http://dx.doi.org/10.1016/j.matchemphys.2024.130127</v>
      </c>
      <c r="L130" s="3" t="s">
        <v>118</v>
      </c>
    </row>
    <row r="131" spans="1:12" ht="40" customHeight="1">
      <c r="A131" s="1">
        <v>129</v>
      </c>
      <c r="B131" s="9">
        <v>2025</v>
      </c>
      <c r="C131" s="11" t="s">
        <v>1000</v>
      </c>
      <c r="D131" s="3" t="s">
        <v>1001</v>
      </c>
      <c r="E131" s="3" t="s">
        <v>1002</v>
      </c>
      <c r="F131" s="3" t="s">
        <v>1003</v>
      </c>
      <c r="G131" s="3" t="s">
        <v>1004</v>
      </c>
      <c r="H131" s="3" t="s">
        <v>1005</v>
      </c>
      <c r="I131" s="3" t="s">
        <v>1006</v>
      </c>
      <c r="J131" s="3" t="s">
        <v>1007</v>
      </c>
      <c r="K131" s="3" t="str">
        <f>HYPERLINK("http://dx.doi.org/10.1071/CH25098","http://dx.doi.org/10.1071/CH25098")</f>
        <v>http://dx.doi.org/10.1071/CH25098</v>
      </c>
      <c r="L131" s="3" t="s">
        <v>19</v>
      </c>
    </row>
    <row r="132" spans="1:12" ht="40" customHeight="1">
      <c r="A132" s="1">
        <v>130</v>
      </c>
      <c r="B132" s="9">
        <v>2025</v>
      </c>
      <c r="C132" s="11" t="s">
        <v>1008</v>
      </c>
      <c r="D132" s="3" t="s">
        <v>1009</v>
      </c>
      <c r="E132" s="3" t="s">
        <v>1010</v>
      </c>
      <c r="F132" s="3" t="s">
        <v>1011</v>
      </c>
      <c r="G132" s="3" t="s">
        <v>1012</v>
      </c>
      <c r="H132" s="3" t="s">
        <v>1013</v>
      </c>
      <c r="I132" s="3" t="s">
        <v>1014</v>
      </c>
      <c r="J132" s="3" t="s">
        <v>1015</v>
      </c>
      <c r="K132" s="3" t="str">
        <f>HYPERLINK("http://dx.doi.org/10.1007/s11696-025-04232-z","http://dx.doi.org/10.1007/s11696-025-04232-z")</f>
        <v>http://dx.doi.org/10.1007/s11696-025-04232-z</v>
      </c>
      <c r="L132" s="3" t="s">
        <v>19</v>
      </c>
    </row>
    <row r="133" spans="1:12" ht="40" customHeight="1">
      <c r="A133" s="1">
        <v>131</v>
      </c>
      <c r="B133" s="9">
        <v>2025</v>
      </c>
      <c r="C133" s="11" t="s">
        <v>1016</v>
      </c>
      <c r="D133" s="3" t="s">
        <v>1017</v>
      </c>
      <c r="E133" s="3" t="s">
        <v>1018</v>
      </c>
      <c r="F133" s="3" t="s">
        <v>1019</v>
      </c>
      <c r="G133" s="3" t="s">
        <v>717</v>
      </c>
      <c r="H133" s="3" t="s">
        <v>16</v>
      </c>
      <c r="I133" s="3" t="s">
        <v>1020</v>
      </c>
      <c r="J133" s="3" t="s">
        <v>1021</v>
      </c>
      <c r="K133" s="3" t="str">
        <f>HYPERLINK("http://dx.doi.org/10.1039/d5nj00199d","http://dx.doi.org/10.1039/d5nj00199d")</f>
        <v>http://dx.doi.org/10.1039/d5nj00199d</v>
      </c>
      <c r="L133" s="3" t="s">
        <v>19</v>
      </c>
    </row>
    <row r="134" spans="1:12" ht="40" customHeight="1">
      <c r="A134" s="1">
        <v>132</v>
      </c>
      <c r="B134" s="9">
        <v>2025</v>
      </c>
      <c r="C134" s="11" t="s">
        <v>1022</v>
      </c>
      <c r="D134" s="3" t="s">
        <v>1023</v>
      </c>
      <c r="E134" s="3" t="s">
        <v>1024</v>
      </c>
      <c r="F134" s="3" t="s">
        <v>1025</v>
      </c>
      <c r="G134" s="3" t="s">
        <v>560</v>
      </c>
      <c r="H134" s="3" t="s">
        <v>1026</v>
      </c>
      <c r="I134" s="3" t="s">
        <v>82</v>
      </c>
      <c r="J134" s="3" t="s">
        <v>1027</v>
      </c>
      <c r="K134" s="3" t="str">
        <f>HYPERLINK("http://dx.doi.org/10.1111/1556-4029.15635","http://dx.doi.org/10.1111/1556-4029.15635")</f>
        <v>http://dx.doi.org/10.1111/1556-4029.15635</v>
      </c>
      <c r="L134" s="3" t="s">
        <v>449</v>
      </c>
    </row>
    <row r="135" spans="1:12" ht="40" customHeight="1">
      <c r="A135" s="1">
        <v>133</v>
      </c>
      <c r="B135" s="9">
        <v>2025</v>
      </c>
      <c r="C135" s="11" t="s">
        <v>1028</v>
      </c>
      <c r="D135" s="3" t="s">
        <v>1029</v>
      </c>
      <c r="E135" s="3" t="s">
        <v>1030</v>
      </c>
      <c r="F135" s="3" t="s">
        <v>1031</v>
      </c>
      <c r="G135" s="3" t="s">
        <v>1032</v>
      </c>
      <c r="H135" s="3" t="s">
        <v>1033</v>
      </c>
      <c r="I135" s="3" t="s">
        <v>1034</v>
      </c>
      <c r="J135" s="3" t="s">
        <v>1035</v>
      </c>
      <c r="K135" s="3" t="str">
        <f>HYPERLINK("http://dx.doi.org/10.1016/j.dyepig.2025.112902","http://dx.doi.org/10.1016/j.dyepig.2025.112902")</f>
        <v>http://dx.doi.org/10.1016/j.dyepig.2025.112902</v>
      </c>
      <c r="L135" s="3" t="s">
        <v>1036</v>
      </c>
    </row>
    <row r="136" spans="1:12" ht="40" customHeight="1">
      <c r="A136" s="1">
        <v>134</v>
      </c>
      <c r="B136" s="10">
        <v>2025</v>
      </c>
      <c r="C136" s="12" t="s">
        <v>1037</v>
      </c>
      <c r="D136" s="4" t="s">
        <v>1038</v>
      </c>
      <c r="E136" s="4" t="s">
        <v>1039</v>
      </c>
      <c r="F136" s="4" t="s">
        <v>1040</v>
      </c>
      <c r="G136" s="4" t="s">
        <v>1041</v>
      </c>
      <c r="H136" s="4" t="s">
        <v>1042</v>
      </c>
      <c r="I136" s="4" t="s">
        <v>16</v>
      </c>
      <c r="J136" s="4" t="s">
        <v>1043</v>
      </c>
      <c r="K136" s="4">
        <v>0</v>
      </c>
      <c r="L136" s="4" t="s">
        <v>449</v>
      </c>
    </row>
    <row r="137" spans="1:12" ht="40" customHeight="1">
      <c r="A137" s="1">
        <v>135</v>
      </c>
      <c r="B137" s="9">
        <v>2025</v>
      </c>
      <c r="C137" s="11" t="s">
        <v>1044</v>
      </c>
      <c r="D137" s="3" t="s">
        <v>1045</v>
      </c>
      <c r="E137" s="3" t="s">
        <v>1046</v>
      </c>
      <c r="F137" s="3" t="s">
        <v>1047</v>
      </c>
      <c r="G137" s="3" t="s">
        <v>484</v>
      </c>
      <c r="H137" s="3" t="s">
        <v>1048</v>
      </c>
      <c r="I137" s="3" t="s">
        <v>1049</v>
      </c>
      <c r="J137" s="3" t="s">
        <v>1050</v>
      </c>
      <c r="K137" s="3" t="str">
        <f>HYPERLINK("http://dx.doi.org/10.1016/j.surfin.2025.106840","http://dx.doi.org/10.1016/j.surfin.2025.106840")</f>
        <v>http://dx.doi.org/10.1016/j.surfin.2025.106840</v>
      </c>
      <c r="L137" s="3" t="s">
        <v>488</v>
      </c>
    </row>
    <row r="138" spans="1:12" ht="40" customHeight="1">
      <c r="A138" s="1">
        <v>136</v>
      </c>
      <c r="B138" s="9">
        <v>2025</v>
      </c>
      <c r="C138" s="11" t="s">
        <v>1051</v>
      </c>
      <c r="D138" s="3" t="s">
        <v>1052</v>
      </c>
      <c r="E138" s="3" t="s">
        <v>1053</v>
      </c>
      <c r="F138" s="3" t="s">
        <v>1054</v>
      </c>
      <c r="G138" s="3" t="s">
        <v>884</v>
      </c>
      <c r="H138" s="3" t="s">
        <v>1055</v>
      </c>
      <c r="I138" s="3" t="s">
        <v>1056</v>
      </c>
      <c r="J138" s="3" t="s">
        <v>1057</v>
      </c>
      <c r="K138" s="3" t="str">
        <f>HYPERLINK("http://dx.doi.org/10.1016/j.forc.2025.100650","http://dx.doi.org/10.1016/j.forc.2025.100650")</f>
        <v>http://dx.doi.org/10.1016/j.forc.2025.100650</v>
      </c>
      <c r="L138" s="3" t="s">
        <v>19</v>
      </c>
    </row>
    <row r="139" spans="1:12" ht="40" customHeight="1">
      <c r="A139" s="1">
        <v>137</v>
      </c>
      <c r="B139" s="9">
        <v>2024</v>
      </c>
      <c r="C139" s="11" t="s">
        <v>1058</v>
      </c>
      <c r="D139" s="3" t="s">
        <v>1059</v>
      </c>
      <c r="E139" s="3" t="s">
        <v>1060</v>
      </c>
      <c r="F139" s="3" t="s">
        <v>1061</v>
      </c>
      <c r="G139" s="3" t="s">
        <v>1062</v>
      </c>
      <c r="H139" s="3" t="s">
        <v>1063</v>
      </c>
      <c r="I139" s="3" t="s">
        <v>1064</v>
      </c>
      <c r="J139" s="3" t="s">
        <v>1065</v>
      </c>
      <c r="K139" s="3" t="str">
        <f>HYPERLINK("http://dx.doi.org/10.1016/j.bspc.2024.106778","http://dx.doi.org/10.1016/j.bspc.2024.106778")</f>
        <v>http://dx.doi.org/10.1016/j.bspc.2024.106778</v>
      </c>
      <c r="L139" s="3" t="s">
        <v>727</v>
      </c>
    </row>
    <row r="140" spans="1:12" ht="40" customHeight="1">
      <c r="A140" s="1">
        <v>138</v>
      </c>
      <c r="B140" s="9">
        <v>2024</v>
      </c>
      <c r="C140" s="11" t="s">
        <v>1066</v>
      </c>
      <c r="D140" s="3" t="s">
        <v>1067</v>
      </c>
      <c r="E140" s="3" t="s">
        <v>1068</v>
      </c>
      <c r="F140" s="3" t="s">
        <v>1069</v>
      </c>
      <c r="G140" s="3" t="s">
        <v>372</v>
      </c>
      <c r="H140" s="3" t="s">
        <v>1070</v>
      </c>
      <c r="I140" s="3" t="s">
        <v>1071</v>
      </c>
      <c r="J140" s="3" t="s">
        <v>1072</v>
      </c>
      <c r="K140" s="3" t="str">
        <f>HYPERLINK("http://dx.doi.org/10.1109/ACCESS.2024.3395417","http://dx.doi.org/10.1109/ACCESS.2024.3395417")</f>
        <v>http://dx.doi.org/10.1109/ACCESS.2024.3395417</v>
      </c>
      <c r="L140" s="3" t="s">
        <v>376</v>
      </c>
    </row>
    <row r="141" spans="1:12" ht="40" customHeight="1">
      <c r="A141" s="1">
        <v>139</v>
      </c>
      <c r="B141" s="9">
        <v>2024</v>
      </c>
      <c r="C141" s="11" t="s">
        <v>1073</v>
      </c>
      <c r="D141" s="3" t="s">
        <v>1074</v>
      </c>
      <c r="E141" s="3" t="s">
        <v>1075</v>
      </c>
      <c r="F141" s="3" t="s">
        <v>1076</v>
      </c>
      <c r="G141" s="3" t="s">
        <v>155</v>
      </c>
      <c r="H141" s="3" t="s">
        <v>1077</v>
      </c>
      <c r="I141" s="3" t="s">
        <v>1078</v>
      </c>
      <c r="J141" s="3" t="s">
        <v>1079</v>
      </c>
      <c r="K141" s="3" t="str">
        <f>HYPERLINK("http://dx.doi.org/10.1016/j.inoche.2024.113422","http://dx.doi.org/10.1016/j.inoche.2024.113422")</f>
        <v>http://dx.doi.org/10.1016/j.inoche.2024.113422</v>
      </c>
      <c r="L141" s="3" t="s">
        <v>19</v>
      </c>
    </row>
    <row r="142" spans="1:12" ht="40" customHeight="1">
      <c r="A142" s="1">
        <v>140</v>
      </c>
      <c r="B142" s="9">
        <v>2024</v>
      </c>
      <c r="C142" s="11" t="s">
        <v>1080</v>
      </c>
      <c r="D142" s="3" t="s">
        <v>1081</v>
      </c>
      <c r="E142" s="3" t="s">
        <v>1082</v>
      </c>
      <c r="F142" s="3" t="s">
        <v>1083</v>
      </c>
      <c r="G142" s="3" t="s">
        <v>1084</v>
      </c>
      <c r="H142" s="3" t="s">
        <v>1085</v>
      </c>
      <c r="I142" s="3" t="s">
        <v>1086</v>
      </c>
      <c r="J142" s="3" t="s">
        <v>1087</v>
      </c>
      <c r="K142" s="3" t="str">
        <f>HYPERLINK("http://dx.doi.org/10.1007/s11051-024-06082-4","http://dx.doi.org/10.1007/s11051-024-06082-4")</f>
        <v>http://dx.doi.org/10.1007/s11051-024-06082-4</v>
      </c>
      <c r="L142" s="3" t="s">
        <v>759</v>
      </c>
    </row>
    <row r="143" spans="1:12" ht="40" customHeight="1">
      <c r="A143" s="1">
        <v>141</v>
      </c>
      <c r="B143" s="9">
        <v>2024</v>
      </c>
      <c r="C143" s="11" t="s">
        <v>1088</v>
      </c>
      <c r="D143" s="3" t="s">
        <v>1089</v>
      </c>
      <c r="E143" s="3" t="s">
        <v>1090</v>
      </c>
      <c r="F143" s="3" t="s">
        <v>1091</v>
      </c>
      <c r="G143" s="3" t="s">
        <v>270</v>
      </c>
      <c r="H143" s="3" t="s">
        <v>1092</v>
      </c>
      <c r="I143" s="3" t="s">
        <v>1093</v>
      </c>
      <c r="J143" s="3" t="s">
        <v>1094</v>
      </c>
      <c r="K143" s="3" t="str">
        <f>HYPERLINK("http://dx.doi.org/10.1016/j.ceramint.2023.05.171","http://dx.doi.org/10.1016/j.ceramint.2023.05.171")</f>
        <v>http://dx.doi.org/10.1016/j.ceramint.2023.05.171</v>
      </c>
      <c r="L143" s="3" t="s">
        <v>118</v>
      </c>
    </row>
    <row r="144" spans="1:12" ht="40" customHeight="1">
      <c r="A144" s="1">
        <v>142</v>
      </c>
      <c r="B144" s="9">
        <v>2024</v>
      </c>
      <c r="C144" s="11" t="s">
        <v>1095</v>
      </c>
      <c r="D144" s="3" t="s">
        <v>1096</v>
      </c>
      <c r="E144" s="3" t="s">
        <v>1097</v>
      </c>
      <c r="F144" s="3" t="s">
        <v>1098</v>
      </c>
      <c r="G144" s="3" t="s">
        <v>847</v>
      </c>
      <c r="H144" s="3" t="s">
        <v>1099</v>
      </c>
      <c r="I144" s="3" t="s">
        <v>1100</v>
      </c>
      <c r="J144" s="3" t="s">
        <v>1101</v>
      </c>
      <c r="K144" s="3" t="str">
        <f>HYPERLINK("http://dx.doi.org/10.1016/j.talanta.2024.125822","http://dx.doi.org/10.1016/j.talanta.2024.125822")</f>
        <v>http://dx.doi.org/10.1016/j.talanta.2024.125822</v>
      </c>
      <c r="L144" s="3" t="s">
        <v>19</v>
      </c>
    </row>
    <row r="145" spans="1:12" ht="40" customHeight="1">
      <c r="A145" s="1">
        <v>143</v>
      </c>
      <c r="B145" s="9">
        <v>2024</v>
      </c>
      <c r="C145" s="11" t="s">
        <v>1102</v>
      </c>
      <c r="D145" s="3" t="s">
        <v>1103</v>
      </c>
      <c r="E145" s="3" t="s">
        <v>1104</v>
      </c>
      <c r="F145" s="3" t="s">
        <v>1105</v>
      </c>
      <c r="G145" s="3" t="s">
        <v>454</v>
      </c>
      <c r="H145" s="3" t="s">
        <v>1106</v>
      </c>
      <c r="I145" s="3" t="s">
        <v>16</v>
      </c>
      <c r="J145" s="3" t="s">
        <v>1107</v>
      </c>
      <c r="K145" s="3" t="str">
        <f>HYPERLINK("http://dx.doi.org/10.1016/j.forsciint.2024.112181","http://dx.doi.org/10.1016/j.forsciint.2024.112181")</f>
        <v>http://dx.doi.org/10.1016/j.forsciint.2024.112181</v>
      </c>
      <c r="L145" s="3" t="s">
        <v>449</v>
      </c>
    </row>
    <row r="146" spans="1:12" ht="40" customHeight="1">
      <c r="A146" s="1">
        <v>144</v>
      </c>
      <c r="B146" s="9">
        <v>2024</v>
      </c>
      <c r="C146" s="11" t="s">
        <v>1108</v>
      </c>
      <c r="D146" s="3" t="s">
        <v>1109</v>
      </c>
      <c r="E146" s="3" t="s">
        <v>1110</v>
      </c>
      <c r="F146" s="3" t="s">
        <v>1111</v>
      </c>
      <c r="G146" s="3" t="s">
        <v>1112</v>
      </c>
      <c r="H146" s="3" t="s">
        <v>1113</v>
      </c>
      <c r="I146" s="3" t="s">
        <v>1114</v>
      </c>
      <c r="J146" s="3" t="s">
        <v>1115</v>
      </c>
      <c r="K146" s="3" t="str">
        <f>HYPERLINK("http://dx.doi.org/10.1021/acsapm.4c00662","http://dx.doi.org/10.1021/acsapm.4c00662")</f>
        <v>http://dx.doi.org/10.1021/acsapm.4c00662</v>
      </c>
      <c r="L146" s="3" t="s">
        <v>1116</v>
      </c>
    </row>
    <row r="147" spans="1:12" ht="40" customHeight="1">
      <c r="A147" s="1">
        <v>145</v>
      </c>
      <c r="B147" s="9">
        <v>2024</v>
      </c>
      <c r="C147" s="11" t="s">
        <v>1117</v>
      </c>
      <c r="D147" s="3" t="s">
        <v>1118</v>
      </c>
      <c r="E147" s="3" t="s">
        <v>1119</v>
      </c>
      <c r="F147" s="3" t="s">
        <v>1120</v>
      </c>
      <c r="G147" s="3" t="s">
        <v>270</v>
      </c>
      <c r="H147" s="3" t="s">
        <v>1121</v>
      </c>
      <c r="I147" s="3" t="s">
        <v>1122</v>
      </c>
      <c r="J147" s="3" t="s">
        <v>1123</v>
      </c>
      <c r="K147" s="3" t="str">
        <f>HYPERLINK("http://dx.doi.org/10.1016/j.ceramint.2024.10.096","http://dx.doi.org/10.1016/j.ceramint.2024.10.096")</f>
        <v>http://dx.doi.org/10.1016/j.ceramint.2024.10.096</v>
      </c>
      <c r="L147" s="3" t="s">
        <v>118</v>
      </c>
    </row>
    <row r="148" spans="1:12" ht="40" customHeight="1">
      <c r="A148" s="1">
        <v>146</v>
      </c>
      <c r="B148" s="9">
        <v>2024</v>
      </c>
      <c r="C148" s="11" t="s">
        <v>1124</v>
      </c>
      <c r="D148" s="3" t="s">
        <v>1125</v>
      </c>
      <c r="E148" s="3" t="s">
        <v>1126</v>
      </c>
      <c r="F148" s="3" t="s">
        <v>1127</v>
      </c>
      <c r="G148" s="3" t="s">
        <v>1128</v>
      </c>
      <c r="H148" s="3" t="s">
        <v>16</v>
      </c>
      <c r="I148" s="3" t="s">
        <v>1129</v>
      </c>
      <c r="J148" s="3" t="s">
        <v>1130</v>
      </c>
      <c r="K148" s="3" t="str">
        <f>HYPERLINK("http://dx.doi.org/10.1039/d4cc02026j","http://dx.doi.org/10.1039/d4cc02026j")</f>
        <v>http://dx.doi.org/10.1039/d4cc02026j</v>
      </c>
      <c r="L148" s="3" t="s">
        <v>19</v>
      </c>
    </row>
    <row r="149" spans="1:12" ht="40" customHeight="1">
      <c r="A149" s="1">
        <v>147</v>
      </c>
      <c r="B149" s="9">
        <v>2024</v>
      </c>
      <c r="C149" s="11" t="s">
        <v>1131</v>
      </c>
      <c r="D149" s="3" t="s">
        <v>1132</v>
      </c>
      <c r="E149" s="3" t="s">
        <v>1133</v>
      </c>
      <c r="F149" s="3" t="s">
        <v>1134</v>
      </c>
      <c r="G149" s="3" t="s">
        <v>1012</v>
      </c>
      <c r="H149" s="3" t="s">
        <v>1135</v>
      </c>
      <c r="I149" s="3" t="s">
        <v>16</v>
      </c>
      <c r="J149" s="3" t="s">
        <v>1136</v>
      </c>
      <c r="K149" s="3" t="str">
        <f>HYPERLINK("http://dx.doi.org/10.1007/s11696-024-03535-x","http://dx.doi.org/10.1007/s11696-024-03535-x")</f>
        <v>http://dx.doi.org/10.1007/s11696-024-03535-x</v>
      </c>
      <c r="L149" s="3" t="s">
        <v>19</v>
      </c>
    </row>
    <row r="150" spans="1:12" ht="40" customHeight="1">
      <c r="A150" s="1">
        <v>148</v>
      </c>
      <c r="B150" s="9">
        <v>2024</v>
      </c>
      <c r="C150" s="11" t="s">
        <v>1137</v>
      </c>
      <c r="D150" s="3" t="s">
        <v>1138</v>
      </c>
      <c r="E150" s="3" t="s">
        <v>1139</v>
      </c>
      <c r="F150" s="3" t="s">
        <v>1140</v>
      </c>
      <c r="G150" s="3" t="s">
        <v>1141</v>
      </c>
      <c r="H150" s="3" t="s">
        <v>16</v>
      </c>
      <c r="I150" s="3" t="s">
        <v>1142</v>
      </c>
      <c r="J150" s="3" t="s">
        <v>1143</v>
      </c>
      <c r="K150" s="3" t="str">
        <f>HYPERLINK("http://dx.doi.org/10.1021/acs.joc.4c01387","http://dx.doi.org/10.1021/acs.joc.4c01387")</f>
        <v>http://dx.doi.org/10.1021/acs.joc.4c01387</v>
      </c>
      <c r="L150" s="3" t="s">
        <v>19</v>
      </c>
    </row>
    <row r="151" spans="1:12" ht="40" customHeight="1">
      <c r="A151" s="1">
        <v>149</v>
      </c>
      <c r="B151" s="9">
        <v>2024</v>
      </c>
      <c r="C151" s="11" t="s">
        <v>1144</v>
      </c>
      <c r="D151" s="3" t="s">
        <v>1145</v>
      </c>
      <c r="E151" s="3" t="s">
        <v>1146</v>
      </c>
      <c r="F151" s="3" t="s">
        <v>1147</v>
      </c>
      <c r="G151" s="3" t="s">
        <v>996</v>
      </c>
      <c r="H151" s="3" t="s">
        <v>1148</v>
      </c>
      <c r="I151" s="3" t="s">
        <v>1149</v>
      </c>
      <c r="J151" s="3" t="s">
        <v>1150</v>
      </c>
      <c r="K151" s="3" t="str">
        <f>HYPERLINK("http://dx.doi.org/10.1016/j.matchemphys.2024.129782","http://dx.doi.org/10.1016/j.matchemphys.2024.129782")</f>
        <v>http://dx.doi.org/10.1016/j.matchemphys.2024.129782</v>
      </c>
      <c r="L151" s="3" t="s">
        <v>118</v>
      </c>
    </row>
    <row r="152" spans="1:12" ht="40" customHeight="1">
      <c r="A152" s="1">
        <v>150</v>
      </c>
      <c r="B152" s="9">
        <v>2024</v>
      </c>
      <c r="C152" s="11" t="s">
        <v>1151</v>
      </c>
      <c r="D152" s="3" t="s">
        <v>1152</v>
      </c>
      <c r="E152" s="3" t="s">
        <v>1153</v>
      </c>
      <c r="F152" s="3" t="s">
        <v>1154</v>
      </c>
      <c r="G152" s="3" t="s">
        <v>560</v>
      </c>
      <c r="H152" s="3" t="s">
        <v>1155</v>
      </c>
      <c r="I152" s="3" t="s">
        <v>1156</v>
      </c>
      <c r="J152" s="3" t="s">
        <v>1157</v>
      </c>
      <c r="K152" s="3" t="str">
        <f>HYPERLINK("http://dx.doi.org/10.1111/1556-4029.15451","http://dx.doi.org/10.1111/1556-4029.15451")</f>
        <v>http://dx.doi.org/10.1111/1556-4029.15451</v>
      </c>
      <c r="L152" s="3" t="s">
        <v>449</v>
      </c>
    </row>
    <row r="153" spans="1:12" ht="40" customHeight="1">
      <c r="A153" s="1">
        <v>151</v>
      </c>
      <c r="B153" s="10">
        <v>2024</v>
      </c>
      <c r="C153" s="12" t="s">
        <v>1158</v>
      </c>
      <c r="D153" s="4" t="s">
        <v>1159</v>
      </c>
      <c r="E153" s="4" t="s">
        <v>1160</v>
      </c>
      <c r="F153" s="4" t="s">
        <v>1161</v>
      </c>
      <c r="G153" s="4" t="s">
        <v>1162</v>
      </c>
      <c r="H153" s="4" t="s">
        <v>1163</v>
      </c>
      <c r="I153" s="4" t="s">
        <v>1164</v>
      </c>
      <c r="J153" s="4" t="s">
        <v>1165</v>
      </c>
      <c r="K153" s="4">
        <v>0</v>
      </c>
      <c r="L153" s="4" t="s">
        <v>1166</v>
      </c>
    </row>
    <row r="154" spans="1:12" ht="40" customHeight="1">
      <c r="A154" s="1">
        <v>152</v>
      </c>
      <c r="B154" s="9">
        <v>2024</v>
      </c>
      <c r="C154" s="11" t="s">
        <v>1167</v>
      </c>
      <c r="D154" s="3" t="s">
        <v>1168</v>
      </c>
      <c r="E154" s="3" t="s">
        <v>1169</v>
      </c>
      <c r="F154" s="3" t="s">
        <v>1170</v>
      </c>
      <c r="G154" s="3" t="s">
        <v>1171</v>
      </c>
      <c r="H154" s="3" t="s">
        <v>1172</v>
      </c>
      <c r="I154" s="3" t="s">
        <v>1173</v>
      </c>
      <c r="J154" s="3" t="s">
        <v>1174</v>
      </c>
      <c r="K154" s="3" t="str">
        <f>HYPERLINK("http://dx.doi.org/10.1016/j.mtsust.2024.100766","http://dx.doi.org/10.1016/j.mtsust.2024.100766")</f>
        <v>http://dx.doi.org/10.1016/j.mtsust.2024.100766</v>
      </c>
      <c r="L154" s="3" t="s">
        <v>1175</v>
      </c>
    </row>
    <row r="155" spans="1:12" ht="40" customHeight="1">
      <c r="A155" s="1">
        <v>153</v>
      </c>
      <c r="B155" s="9">
        <v>2024</v>
      </c>
      <c r="C155" s="11" t="s">
        <v>1176</v>
      </c>
      <c r="D155" s="3" t="s">
        <v>1177</v>
      </c>
      <c r="E155" s="3" t="s">
        <v>1178</v>
      </c>
      <c r="F155" s="3" t="s">
        <v>1179</v>
      </c>
      <c r="G155" s="3" t="s">
        <v>833</v>
      </c>
      <c r="H155" s="3" t="s">
        <v>16</v>
      </c>
      <c r="I155" s="3" t="s">
        <v>1180</v>
      </c>
      <c r="J155" s="3" t="s">
        <v>1181</v>
      </c>
      <c r="K155" s="3" t="str">
        <f>HYPERLINK("http://dx.doi.org/10.1039/d4ra03074e","http://dx.doi.org/10.1039/d4ra03074e")</f>
        <v>http://dx.doi.org/10.1039/d4ra03074e</v>
      </c>
      <c r="L155" s="3" t="s">
        <v>19</v>
      </c>
    </row>
    <row r="156" spans="1:12" ht="40" customHeight="1">
      <c r="A156" s="1">
        <v>154</v>
      </c>
      <c r="B156" s="9">
        <v>2024</v>
      </c>
      <c r="C156" s="11" t="s">
        <v>1182</v>
      </c>
      <c r="D156" s="3" t="s">
        <v>5714</v>
      </c>
      <c r="E156" s="3" t="s">
        <v>1183</v>
      </c>
      <c r="F156" s="3" t="s">
        <v>1184</v>
      </c>
      <c r="G156" s="3" t="s">
        <v>155</v>
      </c>
      <c r="H156" s="3" t="s">
        <v>1185</v>
      </c>
      <c r="I156" s="3" t="s">
        <v>1186</v>
      </c>
      <c r="J156" s="3" t="s">
        <v>1187</v>
      </c>
      <c r="K156" s="3" t="str">
        <f>HYPERLINK("http://dx.doi.org/10.1016/j.inoche.2023.111693","http://dx.doi.org/10.1016/j.inoche.2023.111693")</f>
        <v>http://dx.doi.org/10.1016/j.inoche.2023.111693</v>
      </c>
      <c r="L156" s="3" t="s">
        <v>19</v>
      </c>
    </row>
    <row r="157" spans="1:12" ht="40" customHeight="1">
      <c r="A157" s="1">
        <v>155</v>
      </c>
      <c r="B157" s="9">
        <v>2024</v>
      </c>
      <c r="C157" s="11" t="s">
        <v>1188</v>
      </c>
      <c r="D157" s="3" t="s">
        <v>1189</v>
      </c>
      <c r="E157" s="3" t="s">
        <v>1190</v>
      </c>
      <c r="F157" s="3" t="s">
        <v>1191</v>
      </c>
      <c r="G157" s="3" t="s">
        <v>15</v>
      </c>
      <c r="H157" s="3" t="s">
        <v>16</v>
      </c>
      <c r="I157" s="3" t="s">
        <v>1192</v>
      </c>
      <c r="J157" s="3" t="s">
        <v>1193</v>
      </c>
      <c r="K157" s="3" t="str">
        <f>HYPERLINK("http://dx.doi.org/10.1021/acs.analchem.4c02305","http://dx.doi.org/10.1021/acs.analchem.4c02305")</f>
        <v>http://dx.doi.org/10.1021/acs.analchem.4c02305</v>
      </c>
      <c r="L157" s="3" t="s">
        <v>19</v>
      </c>
    </row>
    <row r="158" spans="1:12" ht="40" customHeight="1">
      <c r="A158" s="1">
        <v>156</v>
      </c>
      <c r="B158" s="9">
        <v>2024</v>
      </c>
      <c r="C158" s="11" t="s">
        <v>1194</v>
      </c>
      <c r="D158" s="3" t="s">
        <v>1195</v>
      </c>
      <c r="E158" s="3" t="s">
        <v>1196</v>
      </c>
      <c r="F158" s="3" t="s">
        <v>1197</v>
      </c>
      <c r="G158" s="3" t="s">
        <v>1198</v>
      </c>
      <c r="H158" s="3" t="s">
        <v>1199</v>
      </c>
      <c r="I158" s="3" t="s">
        <v>1200</v>
      </c>
      <c r="J158" s="3" t="s">
        <v>1201</v>
      </c>
      <c r="K158" s="3" t="str">
        <f>HYPERLINK("http://dx.doi.org/10.1002/acp.70003","http://dx.doi.org/10.1002/acp.70003")</f>
        <v>http://dx.doi.org/10.1002/acp.70003</v>
      </c>
      <c r="L158" s="3" t="s">
        <v>167</v>
      </c>
    </row>
    <row r="159" spans="1:12" ht="40" customHeight="1">
      <c r="A159" s="1">
        <v>157</v>
      </c>
      <c r="B159" s="9">
        <v>2024</v>
      </c>
      <c r="C159" s="11" t="s">
        <v>1202</v>
      </c>
      <c r="D159" s="3" t="s">
        <v>1203</v>
      </c>
      <c r="E159" s="3" t="s">
        <v>1204</v>
      </c>
      <c r="F159" s="3" t="s">
        <v>1205</v>
      </c>
      <c r="G159" s="3" t="s">
        <v>1206</v>
      </c>
      <c r="H159" s="3" t="s">
        <v>16</v>
      </c>
      <c r="I159" s="3" t="s">
        <v>1207</v>
      </c>
      <c r="J159" s="3" t="s">
        <v>1208</v>
      </c>
      <c r="K159" s="3" t="str">
        <f>HYPERLINK("http://dx.doi.org/10.1039/d4ay00923a","http://dx.doi.org/10.1039/d4ay00923a")</f>
        <v>http://dx.doi.org/10.1039/d4ay00923a</v>
      </c>
      <c r="L159" s="3" t="s">
        <v>1209</v>
      </c>
    </row>
    <row r="160" spans="1:12" ht="40" customHeight="1">
      <c r="A160" s="1">
        <v>158</v>
      </c>
      <c r="B160" s="10">
        <v>2024</v>
      </c>
      <c r="C160" s="12" t="s">
        <v>1210</v>
      </c>
      <c r="D160" s="4" t="s">
        <v>1211</v>
      </c>
      <c r="E160" s="4" t="s">
        <v>1212</v>
      </c>
      <c r="F160" s="4" t="s">
        <v>1213</v>
      </c>
      <c r="G160" s="4" t="s">
        <v>1214</v>
      </c>
      <c r="H160" s="4" t="s">
        <v>1215</v>
      </c>
      <c r="I160" s="4" t="s">
        <v>1216</v>
      </c>
      <c r="J160" s="4" t="s">
        <v>1217</v>
      </c>
      <c r="K160" s="4">
        <v>0</v>
      </c>
      <c r="L160" s="4" t="s">
        <v>1218</v>
      </c>
    </row>
    <row r="161" spans="1:12" ht="40" customHeight="1">
      <c r="A161" s="1">
        <v>159</v>
      </c>
      <c r="B161" s="9">
        <v>2024</v>
      </c>
      <c r="C161" s="11" t="s">
        <v>1219</v>
      </c>
      <c r="D161" s="3" t="s">
        <v>1220</v>
      </c>
      <c r="E161" s="3" t="s">
        <v>1221</v>
      </c>
      <c r="F161" s="3" t="s">
        <v>1222</v>
      </c>
      <c r="G161" s="3" t="s">
        <v>1223</v>
      </c>
      <c r="H161" s="3" t="s">
        <v>1224</v>
      </c>
      <c r="I161" s="3" t="s">
        <v>1225</v>
      </c>
      <c r="J161" s="3" t="s">
        <v>1226</v>
      </c>
      <c r="K161" s="3" t="str">
        <f>HYPERLINK("http://dx.doi.org/10.1016/j.jscs.2024.101952","http://dx.doi.org/10.1016/j.jscs.2024.101952")</f>
        <v>http://dx.doi.org/10.1016/j.jscs.2024.101952</v>
      </c>
      <c r="L161" s="3" t="s">
        <v>19</v>
      </c>
    </row>
    <row r="162" spans="1:12" ht="40" customHeight="1">
      <c r="A162" s="1">
        <v>160</v>
      </c>
      <c r="B162" s="9">
        <v>2024</v>
      </c>
      <c r="C162" s="11" t="s">
        <v>1227</v>
      </c>
      <c r="D162" s="3" t="s">
        <v>1228</v>
      </c>
      <c r="E162" s="3" t="s">
        <v>1229</v>
      </c>
      <c r="F162" s="3" t="s">
        <v>1230</v>
      </c>
      <c r="G162" s="3" t="s">
        <v>155</v>
      </c>
      <c r="H162" s="3" t="s">
        <v>1231</v>
      </c>
      <c r="I162" s="3" t="s">
        <v>1232</v>
      </c>
      <c r="J162" s="3" t="s">
        <v>1233</v>
      </c>
      <c r="K162" s="3" t="str">
        <f>HYPERLINK("http://dx.doi.org/10.1016/j.inoche.2024.112255","http://dx.doi.org/10.1016/j.inoche.2024.112255")</f>
        <v>http://dx.doi.org/10.1016/j.inoche.2024.112255</v>
      </c>
      <c r="L162" s="3" t="s">
        <v>19</v>
      </c>
    </row>
    <row r="163" spans="1:12" ht="40" customHeight="1">
      <c r="A163" s="1">
        <v>161</v>
      </c>
      <c r="B163" s="9">
        <v>2024</v>
      </c>
      <c r="C163" s="11" t="s">
        <v>1234</v>
      </c>
      <c r="D163" s="3" t="s">
        <v>1235</v>
      </c>
      <c r="E163" s="3" t="s">
        <v>1236</v>
      </c>
      <c r="F163" s="3" t="s">
        <v>1237</v>
      </c>
      <c r="G163" s="3" t="s">
        <v>1238</v>
      </c>
      <c r="H163" s="3" t="s">
        <v>1239</v>
      </c>
      <c r="I163" s="3" t="s">
        <v>1240</v>
      </c>
      <c r="J163" s="3" t="s">
        <v>1241</v>
      </c>
      <c r="K163" s="3" t="str">
        <f>HYPERLINK("http://dx.doi.org/10.1016/j.mssp.2024.108127","http://dx.doi.org/10.1016/j.mssp.2024.108127")</f>
        <v>http://dx.doi.org/10.1016/j.mssp.2024.108127</v>
      </c>
      <c r="L163" s="3" t="s">
        <v>1242</v>
      </c>
    </row>
    <row r="164" spans="1:12" ht="40" customHeight="1">
      <c r="A164" s="1">
        <v>162</v>
      </c>
      <c r="B164" s="9">
        <v>2024</v>
      </c>
      <c r="C164" s="11" t="s">
        <v>1243</v>
      </c>
      <c r="D164" s="3" t="s">
        <v>1244</v>
      </c>
      <c r="E164" s="3" t="s">
        <v>1245</v>
      </c>
      <c r="F164" s="3" t="s">
        <v>1246</v>
      </c>
      <c r="G164" s="3" t="s">
        <v>155</v>
      </c>
      <c r="H164" s="3" t="s">
        <v>1247</v>
      </c>
      <c r="I164" s="3" t="s">
        <v>1248</v>
      </c>
      <c r="J164" s="3" t="s">
        <v>1249</v>
      </c>
      <c r="K164" s="3" t="str">
        <f>HYPERLINK("http://dx.doi.org/10.1016/j.inoche.2024.113286","http://dx.doi.org/10.1016/j.inoche.2024.113286")</f>
        <v>http://dx.doi.org/10.1016/j.inoche.2024.113286</v>
      </c>
      <c r="L164" s="3" t="s">
        <v>19</v>
      </c>
    </row>
    <row r="165" spans="1:12" ht="40" customHeight="1">
      <c r="A165" s="1">
        <v>163</v>
      </c>
      <c r="B165" s="9">
        <v>2024</v>
      </c>
      <c r="C165" s="11" t="s">
        <v>1250</v>
      </c>
      <c r="D165" s="3" t="s">
        <v>1251</v>
      </c>
      <c r="E165" s="3" t="s">
        <v>1252</v>
      </c>
      <c r="F165" s="3" t="s">
        <v>1253</v>
      </c>
      <c r="G165" s="3" t="s">
        <v>188</v>
      </c>
      <c r="H165" s="3" t="s">
        <v>1254</v>
      </c>
      <c r="I165" s="3" t="s">
        <v>1255</v>
      </c>
      <c r="J165" s="3" t="s">
        <v>1256</v>
      </c>
      <c r="K165" s="3" t="str">
        <f>HYPERLINK("http://dx.doi.org/10.1016/j.molstruc.2024.138494","http://dx.doi.org/10.1016/j.molstruc.2024.138494")</f>
        <v>http://dx.doi.org/10.1016/j.molstruc.2024.138494</v>
      </c>
      <c r="L165" s="3" t="s">
        <v>19</v>
      </c>
    </row>
    <row r="166" spans="1:12" ht="40" customHeight="1">
      <c r="A166" s="1">
        <v>164</v>
      </c>
      <c r="B166" s="9">
        <v>2024</v>
      </c>
      <c r="C166" s="11" t="s">
        <v>1257</v>
      </c>
      <c r="D166" s="3" t="s">
        <v>1258</v>
      </c>
      <c r="E166" s="3" t="s">
        <v>1259</v>
      </c>
      <c r="F166" s="3" t="s">
        <v>1260</v>
      </c>
      <c r="G166" s="3" t="s">
        <v>717</v>
      </c>
      <c r="H166" s="3" t="s">
        <v>16</v>
      </c>
      <c r="I166" s="3" t="s">
        <v>1261</v>
      </c>
      <c r="J166" s="3" t="s">
        <v>1262</v>
      </c>
      <c r="K166" s="3" t="str">
        <f>HYPERLINK("http://dx.doi.org/10.1039/d4nj00503a","http://dx.doi.org/10.1039/d4nj00503a")</f>
        <v>http://dx.doi.org/10.1039/d4nj00503a</v>
      </c>
      <c r="L166" s="3" t="s">
        <v>19</v>
      </c>
    </row>
    <row r="167" spans="1:12" ht="40" customHeight="1">
      <c r="A167" s="1">
        <v>165</v>
      </c>
      <c r="B167" s="9">
        <v>2024</v>
      </c>
      <c r="C167" s="11" t="s">
        <v>1263</v>
      </c>
      <c r="D167" s="3" t="s">
        <v>1264</v>
      </c>
      <c r="E167" s="3" t="s">
        <v>1265</v>
      </c>
      <c r="F167" s="3" t="s">
        <v>1266</v>
      </c>
      <c r="G167" s="3" t="s">
        <v>146</v>
      </c>
      <c r="H167" s="3" t="s">
        <v>1267</v>
      </c>
      <c r="I167" s="3" t="s">
        <v>1268</v>
      </c>
      <c r="J167" s="3" t="s">
        <v>1269</v>
      </c>
      <c r="K167" s="3" t="str">
        <f>HYPERLINK("http://dx.doi.org/10.3390/s24020664","http://dx.doi.org/10.3390/s24020664")</f>
        <v>http://dx.doi.org/10.3390/s24020664</v>
      </c>
      <c r="L167" s="3" t="s">
        <v>150</v>
      </c>
    </row>
    <row r="168" spans="1:12" ht="40" customHeight="1">
      <c r="A168" s="1">
        <v>166</v>
      </c>
      <c r="B168" s="9">
        <v>2024</v>
      </c>
      <c r="C168" s="11" t="s">
        <v>1270</v>
      </c>
      <c r="D168" s="3" t="s">
        <v>1271</v>
      </c>
      <c r="E168" s="3" t="s">
        <v>1272</v>
      </c>
      <c r="F168" s="3" t="s">
        <v>1273</v>
      </c>
      <c r="G168" s="3" t="s">
        <v>658</v>
      </c>
      <c r="H168" s="3" t="s">
        <v>1274</v>
      </c>
      <c r="I168" s="3" t="s">
        <v>1275</v>
      </c>
      <c r="J168" s="3" t="s">
        <v>1276</v>
      </c>
      <c r="K168" s="3" t="str">
        <f>HYPERLINK("http://dx.doi.org/10.1016/j.jcis.2023.09.033","http://dx.doi.org/10.1016/j.jcis.2023.09.033")</f>
        <v>http://dx.doi.org/10.1016/j.jcis.2023.09.033</v>
      </c>
      <c r="L168" s="3" t="s">
        <v>19</v>
      </c>
    </row>
    <row r="169" spans="1:12" ht="40" customHeight="1">
      <c r="A169" s="1">
        <v>167</v>
      </c>
      <c r="B169" s="9">
        <v>2024</v>
      </c>
      <c r="C169" s="11" t="s">
        <v>1277</v>
      </c>
      <c r="D169" s="3" t="s">
        <v>1278</v>
      </c>
      <c r="E169" s="3" t="s">
        <v>1279</v>
      </c>
      <c r="F169" s="3" t="s">
        <v>1280</v>
      </c>
      <c r="G169" s="3" t="s">
        <v>1281</v>
      </c>
      <c r="H169" s="3" t="s">
        <v>1282</v>
      </c>
      <c r="I169" s="3" t="s">
        <v>1283</v>
      </c>
      <c r="J169" s="3" t="s">
        <v>1284</v>
      </c>
      <c r="K169" s="3" t="str">
        <f>HYPERLINK("http://dx.doi.org/10.1021/acsanm.4c05048","http://dx.doi.org/10.1021/acsanm.4c05048")</f>
        <v>http://dx.doi.org/10.1021/acsanm.4c05048</v>
      </c>
      <c r="L169" s="3" t="s">
        <v>1175</v>
      </c>
    </row>
    <row r="170" spans="1:12" ht="40" customHeight="1">
      <c r="A170" s="1">
        <v>168</v>
      </c>
      <c r="B170" s="9">
        <v>2024</v>
      </c>
      <c r="C170" s="11" t="s">
        <v>1285</v>
      </c>
      <c r="D170" s="3" t="s">
        <v>1286</v>
      </c>
      <c r="E170" s="3" t="s">
        <v>1287</v>
      </c>
      <c r="F170" s="3" t="s">
        <v>1288</v>
      </c>
      <c r="G170" s="3" t="s">
        <v>1289</v>
      </c>
      <c r="H170" s="3" t="s">
        <v>1290</v>
      </c>
      <c r="I170" s="3" t="s">
        <v>1291</v>
      </c>
      <c r="J170" s="3" t="s">
        <v>1292</v>
      </c>
      <c r="K170" s="3" t="str">
        <f>HYPERLINK("http://dx.doi.org/10.1007/s10965-024-04086-1","http://dx.doi.org/10.1007/s10965-024-04086-1")</f>
        <v>http://dx.doi.org/10.1007/s10965-024-04086-1</v>
      </c>
      <c r="L170" s="3" t="s">
        <v>1218</v>
      </c>
    </row>
    <row r="171" spans="1:12" ht="40" customHeight="1">
      <c r="A171" s="1">
        <v>169</v>
      </c>
      <c r="B171" s="9">
        <v>2024</v>
      </c>
      <c r="C171" s="11" t="s">
        <v>1293</v>
      </c>
      <c r="D171" s="3" t="s">
        <v>1294</v>
      </c>
      <c r="E171" s="3" t="s">
        <v>1295</v>
      </c>
      <c r="F171" s="3" t="s">
        <v>1296</v>
      </c>
      <c r="G171" s="3" t="s">
        <v>71</v>
      </c>
      <c r="H171" s="3" t="s">
        <v>1297</v>
      </c>
      <c r="I171" s="3" t="s">
        <v>1298</v>
      </c>
      <c r="J171" s="3" t="s">
        <v>1299</v>
      </c>
      <c r="K171" s="3" t="str">
        <f>HYPERLINK("http://dx.doi.org/10.1007/s12649-024-02442-2","http://dx.doi.org/10.1007/s12649-024-02442-2")</f>
        <v>http://dx.doi.org/10.1007/s12649-024-02442-2</v>
      </c>
      <c r="L171" s="3" t="s">
        <v>75</v>
      </c>
    </row>
    <row r="172" spans="1:12" ht="40" customHeight="1">
      <c r="A172" s="1">
        <v>170</v>
      </c>
      <c r="B172" s="9">
        <v>2024</v>
      </c>
      <c r="C172" s="11" t="s">
        <v>1300</v>
      </c>
      <c r="D172" s="3" t="s">
        <v>1301</v>
      </c>
      <c r="E172" s="3" t="s">
        <v>1302</v>
      </c>
      <c r="F172" s="3" t="s">
        <v>1303</v>
      </c>
      <c r="G172" s="3" t="s">
        <v>155</v>
      </c>
      <c r="H172" s="3" t="s">
        <v>1304</v>
      </c>
      <c r="I172" s="3" t="s">
        <v>1305</v>
      </c>
      <c r="J172" s="3" t="s">
        <v>1306</v>
      </c>
      <c r="K172" s="3" t="str">
        <f>HYPERLINK("http://dx.doi.org/10.1016/j.inoche.2024.113138","http://dx.doi.org/10.1016/j.inoche.2024.113138")</f>
        <v>http://dx.doi.org/10.1016/j.inoche.2024.113138</v>
      </c>
      <c r="L172" s="3" t="s">
        <v>19</v>
      </c>
    </row>
    <row r="173" spans="1:12" ht="40" customHeight="1">
      <c r="A173" s="1">
        <v>171</v>
      </c>
      <c r="B173" s="9">
        <v>2024</v>
      </c>
      <c r="C173" s="11" t="s">
        <v>1307</v>
      </c>
      <c r="D173" s="3" t="s">
        <v>1308</v>
      </c>
      <c r="E173" s="3" t="s">
        <v>1309</v>
      </c>
      <c r="F173" s="3" t="s">
        <v>1310</v>
      </c>
      <c r="G173" s="3" t="s">
        <v>1311</v>
      </c>
      <c r="H173" s="3" t="s">
        <v>16</v>
      </c>
      <c r="I173" s="3" t="s">
        <v>1312</v>
      </c>
      <c r="J173" s="3" t="s">
        <v>1313</v>
      </c>
      <c r="K173" s="3" t="str">
        <f>HYPERLINK("http://dx.doi.org/10.1016/j.clindermatol.2024.09.016","http://dx.doi.org/10.1016/j.clindermatol.2024.09.016")</f>
        <v>http://dx.doi.org/10.1016/j.clindermatol.2024.09.016</v>
      </c>
      <c r="L173" s="3" t="s">
        <v>1314</v>
      </c>
    </row>
    <row r="174" spans="1:12" ht="40" customHeight="1">
      <c r="A174" s="1">
        <v>172</v>
      </c>
      <c r="B174" s="9">
        <v>2024</v>
      </c>
      <c r="C174" s="11" t="s">
        <v>1315</v>
      </c>
      <c r="D174" s="3" t="s">
        <v>1316</v>
      </c>
      <c r="E174" s="3" t="s">
        <v>1317</v>
      </c>
      <c r="F174" s="3" t="s">
        <v>1318</v>
      </c>
      <c r="G174" s="3" t="s">
        <v>1319</v>
      </c>
      <c r="H174" s="3" t="s">
        <v>16</v>
      </c>
      <c r="I174" s="3" t="s">
        <v>1320</v>
      </c>
      <c r="J174" s="3" t="s">
        <v>1321</v>
      </c>
      <c r="K174" s="3" t="str">
        <f>HYPERLINK("http://dx.doi.org/10.1039/d4dt01680g","http://dx.doi.org/10.1039/d4dt01680g")</f>
        <v>http://dx.doi.org/10.1039/d4dt01680g</v>
      </c>
      <c r="L174" s="3" t="s">
        <v>19</v>
      </c>
    </row>
    <row r="175" spans="1:12" ht="40" customHeight="1">
      <c r="A175" s="1">
        <v>173</v>
      </c>
      <c r="B175" s="9">
        <v>2024</v>
      </c>
      <c r="C175" s="11" t="s">
        <v>1322</v>
      </c>
      <c r="D175" s="3" t="s">
        <v>1323</v>
      </c>
      <c r="E175" s="3" t="s">
        <v>1324</v>
      </c>
      <c r="F175" s="3" t="s">
        <v>1325</v>
      </c>
      <c r="G175" s="3" t="s">
        <v>1171</v>
      </c>
      <c r="H175" s="3" t="s">
        <v>1326</v>
      </c>
      <c r="I175" s="3" t="s">
        <v>1327</v>
      </c>
      <c r="J175" s="3" t="s">
        <v>1328</v>
      </c>
      <c r="K175" s="3" t="str">
        <f>HYPERLINK("http://dx.doi.org/10.1016/j.mtsust.2024.100772","http://dx.doi.org/10.1016/j.mtsust.2024.100772")</f>
        <v>http://dx.doi.org/10.1016/j.mtsust.2024.100772</v>
      </c>
      <c r="L175" s="3" t="s">
        <v>1175</v>
      </c>
    </row>
    <row r="176" spans="1:12" ht="40" customHeight="1">
      <c r="A176" s="1">
        <v>174</v>
      </c>
      <c r="B176" s="9">
        <v>2024</v>
      </c>
      <c r="C176" s="11" t="s">
        <v>1329</v>
      </c>
      <c r="D176" s="3" t="s">
        <v>1330</v>
      </c>
      <c r="E176" s="3" t="s">
        <v>1331</v>
      </c>
      <c r="F176" s="3" t="s">
        <v>1332</v>
      </c>
      <c r="G176" s="3" t="s">
        <v>163</v>
      </c>
      <c r="H176" s="3" t="s">
        <v>1333</v>
      </c>
      <c r="I176" s="3" t="s">
        <v>1334</v>
      </c>
      <c r="J176" s="3" t="s">
        <v>1335</v>
      </c>
      <c r="K176" s="3" t="str">
        <f>HYPERLINK("http://dx.doi.org/10.1186/s41235-024-00596-0","http://dx.doi.org/10.1186/s41235-024-00596-0")</f>
        <v>http://dx.doi.org/10.1186/s41235-024-00596-0</v>
      </c>
      <c r="L176" s="3" t="s">
        <v>167</v>
      </c>
    </row>
    <row r="177" spans="1:12" ht="40" customHeight="1">
      <c r="A177" s="1">
        <v>175</v>
      </c>
      <c r="B177" s="9">
        <v>2024</v>
      </c>
      <c r="C177" s="11" t="s">
        <v>1336</v>
      </c>
      <c r="D177" s="3" t="s">
        <v>1337</v>
      </c>
      <c r="E177" s="3" t="s">
        <v>1338</v>
      </c>
      <c r="F177" s="3" t="s">
        <v>1339</v>
      </c>
      <c r="G177" s="3" t="s">
        <v>1340</v>
      </c>
      <c r="H177" s="3" t="s">
        <v>1341</v>
      </c>
      <c r="I177" s="3" t="s">
        <v>1342</v>
      </c>
      <c r="J177" s="3" t="s">
        <v>1343</v>
      </c>
      <c r="K177" s="3" t="str">
        <f>HYPERLINK("http://dx.doi.org/10.1016/j.mtcomm.2024.110200","http://dx.doi.org/10.1016/j.mtcomm.2024.110200")</f>
        <v>http://dx.doi.org/10.1016/j.mtcomm.2024.110200</v>
      </c>
      <c r="L177" s="3" t="s">
        <v>118</v>
      </c>
    </row>
    <row r="178" spans="1:12" ht="40" customHeight="1">
      <c r="A178" s="1">
        <v>176</v>
      </c>
      <c r="B178" s="9">
        <v>2024</v>
      </c>
      <c r="C178" s="11" t="s">
        <v>1344</v>
      </c>
      <c r="D178" s="3" t="s">
        <v>1345</v>
      </c>
      <c r="E178" s="3" t="s">
        <v>1346</v>
      </c>
      <c r="F178" s="3" t="s">
        <v>1347</v>
      </c>
      <c r="G178" s="3" t="s">
        <v>1348</v>
      </c>
      <c r="H178" s="3" t="s">
        <v>1349</v>
      </c>
      <c r="I178" s="3" t="s">
        <v>1350</v>
      </c>
      <c r="J178" s="3" t="s">
        <v>1351</v>
      </c>
      <c r="K178" s="3" t="str">
        <f>HYPERLINK("http://dx.doi.org/10.1016/j.electacta.2024.143925","http://dx.doi.org/10.1016/j.electacta.2024.143925")</f>
        <v>http://dx.doi.org/10.1016/j.electacta.2024.143925</v>
      </c>
      <c r="L178" s="3" t="s">
        <v>1352</v>
      </c>
    </row>
    <row r="179" spans="1:12" ht="40" customHeight="1">
      <c r="A179" s="1">
        <v>177</v>
      </c>
      <c r="B179" s="9">
        <v>2024</v>
      </c>
      <c r="C179" s="11" t="s">
        <v>1353</v>
      </c>
      <c r="D179" s="3" t="s">
        <v>1354</v>
      </c>
      <c r="E179" s="3" t="s">
        <v>1355</v>
      </c>
      <c r="F179" s="3" t="s">
        <v>1356</v>
      </c>
      <c r="G179" s="3" t="s">
        <v>709</v>
      </c>
      <c r="H179" s="3" t="s">
        <v>1357</v>
      </c>
      <c r="I179" s="3" t="s">
        <v>1358</v>
      </c>
      <c r="J179" s="3" t="s">
        <v>1359</v>
      </c>
      <c r="K179" s="3" t="str">
        <f>HYPERLINK("http://dx.doi.org/10.1007/s00216-024-05297-7","http://dx.doi.org/10.1007/s00216-024-05297-7")</f>
        <v>http://dx.doi.org/10.1007/s00216-024-05297-7</v>
      </c>
      <c r="L179" s="3" t="s">
        <v>525</v>
      </c>
    </row>
    <row r="180" spans="1:12" ht="40" customHeight="1">
      <c r="A180" s="1">
        <v>178</v>
      </c>
      <c r="B180" s="9">
        <v>2024</v>
      </c>
      <c r="C180" s="11" t="s">
        <v>1360</v>
      </c>
      <c r="D180" s="3" t="s">
        <v>1361</v>
      </c>
      <c r="E180" s="3" t="s">
        <v>1362</v>
      </c>
      <c r="F180" s="3" t="s">
        <v>1363</v>
      </c>
      <c r="G180" s="3" t="s">
        <v>560</v>
      </c>
      <c r="H180" s="3" t="s">
        <v>1364</v>
      </c>
      <c r="I180" s="3" t="s">
        <v>16</v>
      </c>
      <c r="J180" s="3" t="s">
        <v>1365</v>
      </c>
      <c r="K180" s="3" t="str">
        <f>HYPERLINK("http://dx.doi.org/10.1111/1556-4029.15381","http://dx.doi.org/10.1111/1556-4029.15381")</f>
        <v>http://dx.doi.org/10.1111/1556-4029.15381</v>
      </c>
      <c r="L180" s="3" t="s">
        <v>449</v>
      </c>
    </row>
    <row r="181" spans="1:12" ht="40" customHeight="1">
      <c r="A181" s="1">
        <v>179</v>
      </c>
      <c r="B181" s="9">
        <v>2024</v>
      </c>
      <c r="C181" s="11" t="s">
        <v>1366</v>
      </c>
      <c r="D181" s="3" t="s">
        <v>1367</v>
      </c>
      <c r="E181" s="3" t="s">
        <v>1368</v>
      </c>
      <c r="F181" s="3" t="s">
        <v>1369</v>
      </c>
      <c r="G181" s="3" t="s">
        <v>1370</v>
      </c>
      <c r="H181" s="3" t="s">
        <v>1371</v>
      </c>
      <c r="I181" s="3" t="s">
        <v>1372</v>
      </c>
      <c r="J181" s="3" t="s">
        <v>1373</v>
      </c>
      <c r="K181" s="3" t="str">
        <f>HYPERLINK("http://dx.doi.org/10.3390/ijms25094804","http://dx.doi.org/10.3390/ijms25094804")</f>
        <v>http://dx.doi.org/10.3390/ijms25094804</v>
      </c>
      <c r="L181" s="3" t="s">
        <v>525</v>
      </c>
    </row>
    <row r="182" spans="1:12" ht="40" customHeight="1">
      <c r="A182" s="1">
        <v>180</v>
      </c>
      <c r="B182" s="9">
        <v>2024</v>
      </c>
      <c r="C182" s="11" t="s">
        <v>1374</v>
      </c>
      <c r="D182" s="3" t="s">
        <v>1375</v>
      </c>
      <c r="E182" s="3" t="s">
        <v>1376</v>
      </c>
      <c r="F182" s="3" t="s">
        <v>1377</v>
      </c>
      <c r="G182" s="3" t="s">
        <v>1378</v>
      </c>
      <c r="H182" s="3" t="s">
        <v>1379</v>
      </c>
      <c r="I182" s="3" t="s">
        <v>1380</v>
      </c>
      <c r="J182" s="3" t="s">
        <v>1381</v>
      </c>
      <c r="K182" s="3" t="str">
        <f>HYPERLINK("http://dx.doi.org/10.1016/j.mseb.2023.116907","http://dx.doi.org/10.1016/j.mseb.2023.116907")</f>
        <v>http://dx.doi.org/10.1016/j.mseb.2023.116907</v>
      </c>
      <c r="L182" s="3" t="s">
        <v>624</v>
      </c>
    </row>
    <row r="183" spans="1:12" ht="40" customHeight="1">
      <c r="A183" s="1">
        <v>181</v>
      </c>
      <c r="B183" s="9">
        <v>2024</v>
      </c>
      <c r="C183" s="11" t="s">
        <v>1382</v>
      </c>
      <c r="D183" s="3" t="s">
        <v>1383</v>
      </c>
      <c r="E183" s="3" t="s">
        <v>1384</v>
      </c>
      <c r="F183" s="3" t="s">
        <v>1385</v>
      </c>
      <c r="G183" s="3" t="s">
        <v>270</v>
      </c>
      <c r="H183" s="3" t="s">
        <v>1386</v>
      </c>
      <c r="I183" s="3" t="s">
        <v>1387</v>
      </c>
      <c r="J183" s="3" t="s">
        <v>1388</v>
      </c>
      <c r="K183" s="3" t="str">
        <f>HYPERLINK("http://dx.doi.org/10.1016/j.ceramint.2024.10.290","http://dx.doi.org/10.1016/j.ceramint.2024.10.290")</f>
        <v>http://dx.doi.org/10.1016/j.ceramint.2024.10.290</v>
      </c>
      <c r="L183" s="3" t="s">
        <v>118</v>
      </c>
    </row>
    <row r="184" spans="1:12" ht="40" customHeight="1">
      <c r="A184" s="1">
        <v>182</v>
      </c>
      <c r="B184" s="9">
        <v>2024</v>
      </c>
      <c r="C184" s="11" t="s">
        <v>1389</v>
      </c>
      <c r="D184" s="3" t="s">
        <v>1390</v>
      </c>
      <c r="E184" s="3" t="s">
        <v>1391</v>
      </c>
      <c r="F184" s="3" t="s">
        <v>1392</v>
      </c>
      <c r="G184" s="3" t="s">
        <v>1393</v>
      </c>
      <c r="H184" s="3" t="s">
        <v>1394</v>
      </c>
      <c r="I184" s="3" t="s">
        <v>1395</v>
      </c>
      <c r="J184" s="3" t="s">
        <v>1396</v>
      </c>
      <c r="K184" s="3" t="str">
        <f>HYPERLINK("http://dx.doi.org/10.1007/s00371-023-03023-5","http://dx.doi.org/10.1007/s00371-023-03023-5")</f>
        <v>http://dx.doi.org/10.1007/s00371-023-03023-5</v>
      </c>
      <c r="L184" s="3" t="s">
        <v>35</v>
      </c>
    </row>
    <row r="185" spans="1:12" ht="40" customHeight="1">
      <c r="A185" s="1">
        <v>183</v>
      </c>
      <c r="B185" s="9">
        <v>2024</v>
      </c>
      <c r="C185" s="11" t="s">
        <v>1397</v>
      </c>
      <c r="D185" s="3" t="s">
        <v>1398</v>
      </c>
      <c r="E185" s="3" t="s">
        <v>1399</v>
      </c>
      <c r="F185" s="3" t="s">
        <v>1400</v>
      </c>
      <c r="G185" s="3" t="s">
        <v>1401</v>
      </c>
      <c r="H185" s="3" t="s">
        <v>1402</v>
      </c>
      <c r="I185" s="3" t="s">
        <v>1403</v>
      </c>
      <c r="J185" s="3" t="s">
        <v>1404</v>
      </c>
      <c r="K185" s="3" t="str">
        <f>HYPERLINK("http://dx.doi.org/10.1109/TIFS.2023.3280742","http://dx.doi.org/10.1109/TIFS.2023.3280742")</f>
        <v>http://dx.doi.org/10.1109/TIFS.2023.3280742</v>
      </c>
      <c r="L185" s="3" t="s">
        <v>100</v>
      </c>
    </row>
    <row r="186" spans="1:12" ht="40" customHeight="1">
      <c r="A186" s="1">
        <v>184</v>
      </c>
      <c r="B186" s="9">
        <v>2024</v>
      </c>
      <c r="C186" s="11" t="s">
        <v>1405</v>
      </c>
      <c r="D186" s="3" t="s">
        <v>1406</v>
      </c>
      <c r="E186" s="3" t="s">
        <v>1407</v>
      </c>
      <c r="F186" s="3" t="s">
        <v>1408</v>
      </c>
      <c r="G186" s="3" t="s">
        <v>847</v>
      </c>
      <c r="H186" s="3" t="s">
        <v>1409</v>
      </c>
      <c r="I186" s="3" t="s">
        <v>958</v>
      </c>
      <c r="J186" s="3" t="s">
        <v>1410</v>
      </c>
      <c r="K186" s="3" t="str">
        <f>HYPERLINK("http://dx.doi.org/10.1016/j.talanta.2024.126148","http://dx.doi.org/10.1016/j.talanta.2024.126148")</f>
        <v>http://dx.doi.org/10.1016/j.talanta.2024.126148</v>
      </c>
      <c r="L186" s="3" t="s">
        <v>19</v>
      </c>
    </row>
    <row r="187" spans="1:12" ht="40" customHeight="1">
      <c r="A187" s="1">
        <v>185</v>
      </c>
      <c r="B187" s="9">
        <v>2024</v>
      </c>
      <c r="C187" s="11" t="s">
        <v>1411</v>
      </c>
      <c r="D187" s="3" t="s">
        <v>1412</v>
      </c>
      <c r="E187" s="3" t="s">
        <v>1413</v>
      </c>
      <c r="F187" s="3" t="s">
        <v>1414</v>
      </c>
      <c r="G187" s="3" t="s">
        <v>1415</v>
      </c>
      <c r="H187" s="3" t="s">
        <v>1416</v>
      </c>
      <c r="I187" s="3" t="s">
        <v>1417</v>
      </c>
      <c r="J187" s="3" t="s">
        <v>1418</v>
      </c>
      <c r="K187" s="3" t="str">
        <f>HYPERLINK("http://dx.doi.org/10.1007/s11042-023-16043-z","http://dx.doi.org/10.1007/s11042-023-16043-z")</f>
        <v>http://dx.doi.org/10.1007/s11042-023-16043-z</v>
      </c>
      <c r="L187" s="3" t="s">
        <v>100</v>
      </c>
    </row>
    <row r="188" spans="1:12" ht="40" customHeight="1">
      <c r="A188" s="1">
        <v>186</v>
      </c>
      <c r="B188" s="9">
        <v>2024</v>
      </c>
      <c r="C188" s="11" t="s">
        <v>1419</v>
      </c>
      <c r="D188" s="3" t="s">
        <v>1420</v>
      </c>
      <c r="E188" s="3" t="s">
        <v>1421</v>
      </c>
      <c r="F188" s="3" t="s">
        <v>1422</v>
      </c>
      <c r="G188" s="3" t="s">
        <v>1423</v>
      </c>
      <c r="H188" s="3" t="s">
        <v>1424</v>
      </c>
      <c r="I188" s="3" t="s">
        <v>1425</v>
      </c>
      <c r="J188" s="3" t="s">
        <v>1426</v>
      </c>
      <c r="K188" s="3" t="str">
        <f>HYPERLINK("http://dx.doi.org/10.1021/acsami.4c06658","http://dx.doi.org/10.1021/acsami.4c06658")</f>
        <v>http://dx.doi.org/10.1021/acsami.4c06658</v>
      </c>
      <c r="L188" s="3" t="s">
        <v>1175</v>
      </c>
    </row>
    <row r="189" spans="1:12" ht="40" customHeight="1">
      <c r="A189" s="1">
        <v>187</v>
      </c>
      <c r="B189" s="9">
        <v>2024</v>
      </c>
      <c r="C189" s="11" t="s">
        <v>1427</v>
      </c>
      <c r="D189" s="3" t="s">
        <v>1428</v>
      </c>
      <c r="E189" s="3" t="s">
        <v>1429</v>
      </c>
      <c r="F189" s="3" t="s">
        <v>1430</v>
      </c>
      <c r="G189" s="3" t="s">
        <v>1431</v>
      </c>
      <c r="H189" s="3" t="s">
        <v>1432</v>
      </c>
      <c r="I189" s="3" t="s">
        <v>1433</v>
      </c>
      <c r="J189" s="3" t="s">
        <v>1434</v>
      </c>
      <c r="K189" s="3" t="str">
        <f>HYPERLINK("http://dx.doi.org/10.1016/j.jpcs.2023.111682","http://dx.doi.org/10.1016/j.jpcs.2023.111682")</f>
        <v>http://dx.doi.org/10.1016/j.jpcs.2023.111682</v>
      </c>
      <c r="L189" s="3" t="s">
        <v>586</v>
      </c>
    </row>
    <row r="190" spans="1:12" ht="40" customHeight="1">
      <c r="A190" s="1">
        <v>188</v>
      </c>
      <c r="B190" s="9">
        <v>2024</v>
      </c>
      <c r="C190" s="11" t="s">
        <v>1435</v>
      </c>
      <c r="D190" s="3" t="s">
        <v>1436</v>
      </c>
      <c r="E190" s="3" t="s">
        <v>1437</v>
      </c>
      <c r="F190" s="3" t="s">
        <v>1438</v>
      </c>
      <c r="G190" s="3" t="s">
        <v>1439</v>
      </c>
      <c r="H190" s="3" t="s">
        <v>1440</v>
      </c>
      <c r="I190" s="3" t="s">
        <v>1441</v>
      </c>
      <c r="J190" s="3" t="s">
        <v>1442</v>
      </c>
      <c r="K190" s="3" t="str">
        <f>HYPERLINK("http://dx.doi.org/10.3390/bios14110546","http://dx.doi.org/10.3390/bios14110546")</f>
        <v>http://dx.doi.org/10.3390/bios14110546</v>
      </c>
      <c r="L190" s="3" t="s">
        <v>1443</v>
      </c>
    </row>
    <row r="191" spans="1:12" ht="40" customHeight="1">
      <c r="A191" s="1">
        <v>189</v>
      </c>
      <c r="B191" s="9">
        <v>2024</v>
      </c>
      <c r="C191" s="11" t="s">
        <v>1444</v>
      </c>
      <c r="D191" s="3" t="s">
        <v>1445</v>
      </c>
      <c r="E191" s="3" t="s">
        <v>1446</v>
      </c>
      <c r="F191" s="3" t="s">
        <v>1447</v>
      </c>
      <c r="G191" s="3" t="s">
        <v>1448</v>
      </c>
      <c r="H191" s="3" t="s">
        <v>1449</v>
      </c>
      <c r="I191" s="3" t="s">
        <v>1450</v>
      </c>
      <c r="J191" s="3" t="s">
        <v>1451</v>
      </c>
      <c r="K191" s="3" t="str">
        <f>HYPERLINK("http://dx.doi.org/10.1002/cptc.202400104","http://dx.doi.org/10.1002/cptc.202400104")</f>
        <v>http://dx.doi.org/10.1002/cptc.202400104</v>
      </c>
      <c r="L191" s="3" t="s">
        <v>19</v>
      </c>
    </row>
    <row r="192" spans="1:12" ht="40" customHeight="1">
      <c r="A192" s="1">
        <v>190</v>
      </c>
      <c r="B192" s="9">
        <v>2024</v>
      </c>
      <c r="C192" s="11" t="s">
        <v>1452</v>
      </c>
      <c r="D192" s="3" t="s">
        <v>1453</v>
      </c>
      <c r="E192" s="3" t="s">
        <v>1454</v>
      </c>
      <c r="F192" s="3" t="s">
        <v>1455</v>
      </c>
      <c r="G192" s="3" t="s">
        <v>1456</v>
      </c>
      <c r="H192" s="3" t="s">
        <v>1457</v>
      </c>
      <c r="I192" s="3" t="s">
        <v>757</v>
      </c>
      <c r="J192" s="3" t="s">
        <v>1458</v>
      </c>
      <c r="K192" s="3" t="str">
        <f>HYPERLINK("http://dx.doi.org/10.1007/s10489-024-05622-8","http://dx.doi.org/10.1007/s10489-024-05622-8")</f>
        <v>http://dx.doi.org/10.1007/s10489-024-05622-8</v>
      </c>
      <c r="L192" s="3" t="s">
        <v>35</v>
      </c>
    </row>
    <row r="193" spans="1:12" ht="40" customHeight="1">
      <c r="A193" s="1">
        <v>191</v>
      </c>
      <c r="B193" s="9">
        <v>2024</v>
      </c>
      <c r="C193" s="11" t="s">
        <v>1459</v>
      </c>
      <c r="D193" s="3" t="s">
        <v>1460</v>
      </c>
      <c r="E193" s="3" t="s">
        <v>1461</v>
      </c>
      <c r="F193" s="3" t="s">
        <v>1462</v>
      </c>
      <c r="G193" s="3" t="s">
        <v>390</v>
      </c>
      <c r="H193" s="3" t="s">
        <v>1463</v>
      </c>
      <c r="I193" s="3" t="s">
        <v>576</v>
      </c>
      <c r="J193" s="3" t="s">
        <v>1464</v>
      </c>
      <c r="K193" s="3" t="str">
        <f>HYPERLINK("http://dx.doi.org/10.1007/s00114-024-01911-x","http://dx.doi.org/10.1007/s00114-024-01911-x")</f>
        <v>http://dx.doi.org/10.1007/s00114-024-01911-x</v>
      </c>
      <c r="L193" s="3" t="s">
        <v>385</v>
      </c>
    </row>
    <row r="194" spans="1:12" ht="40" customHeight="1">
      <c r="A194" s="1">
        <v>192</v>
      </c>
      <c r="B194" s="9">
        <v>2024</v>
      </c>
      <c r="C194" s="11" t="s">
        <v>1465</v>
      </c>
      <c r="D194" s="3" t="s">
        <v>1466</v>
      </c>
      <c r="E194" s="3" t="s">
        <v>1053</v>
      </c>
      <c r="F194" s="3" t="s">
        <v>1054</v>
      </c>
      <c r="G194" s="3" t="s">
        <v>454</v>
      </c>
      <c r="H194" s="3" t="s">
        <v>1467</v>
      </c>
      <c r="I194" s="3" t="s">
        <v>1468</v>
      </c>
      <c r="J194" s="3" t="s">
        <v>1469</v>
      </c>
      <c r="K194" s="3" t="str">
        <f>HYPERLINK("http://dx.doi.org/10.1016/j.forsciint.2024.112045","http://dx.doi.org/10.1016/j.forsciint.2024.112045")</f>
        <v>http://dx.doi.org/10.1016/j.forsciint.2024.112045</v>
      </c>
      <c r="L194" s="3" t="s">
        <v>449</v>
      </c>
    </row>
    <row r="195" spans="1:12" ht="40" customHeight="1">
      <c r="A195" s="1">
        <v>193</v>
      </c>
      <c r="B195" s="9">
        <v>2024</v>
      </c>
      <c r="C195" s="11" t="s">
        <v>1470</v>
      </c>
      <c r="D195" s="3" t="s">
        <v>1471</v>
      </c>
      <c r="E195" s="3" t="s">
        <v>1472</v>
      </c>
      <c r="F195" s="3" t="s">
        <v>1473</v>
      </c>
      <c r="G195" s="3" t="s">
        <v>1474</v>
      </c>
      <c r="H195" s="3" t="s">
        <v>1475</v>
      </c>
      <c r="I195" s="3" t="s">
        <v>1207</v>
      </c>
      <c r="J195" s="3" t="s">
        <v>1476</v>
      </c>
      <c r="K195" s="3" t="str">
        <f>HYPERLINK("http://dx.doi.org/10.1016/j.coco.2024.101979","http://dx.doi.org/10.1016/j.coco.2024.101979")</f>
        <v>http://dx.doi.org/10.1016/j.coco.2024.101979</v>
      </c>
      <c r="L195" s="3" t="s">
        <v>118</v>
      </c>
    </row>
    <row r="196" spans="1:12" ht="40" customHeight="1">
      <c r="A196" s="1">
        <v>194</v>
      </c>
      <c r="B196" s="9">
        <v>2024</v>
      </c>
      <c r="C196" s="11" t="s">
        <v>1477</v>
      </c>
      <c r="D196" s="3" t="s">
        <v>1478</v>
      </c>
      <c r="E196" s="3" t="s">
        <v>1479</v>
      </c>
      <c r="F196" s="3" t="s">
        <v>1480</v>
      </c>
      <c r="G196" s="3" t="s">
        <v>155</v>
      </c>
      <c r="H196" s="3" t="s">
        <v>1481</v>
      </c>
      <c r="I196" s="3" t="s">
        <v>1482</v>
      </c>
      <c r="J196" s="3" t="s">
        <v>1483</v>
      </c>
      <c r="K196" s="3" t="str">
        <f>HYPERLINK("http://dx.doi.org/10.1016/j.inoche.2024.113210","http://dx.doi.org/10.1016/j.inoche.2024.113210")</f>
        <v>http://dx.doi.org/10.1016/j.inoche.2024.113210</v>
      </c>
      <c r="L196" s="3" t="s">
        <v>19</v>
      </c>
    </row>
    <row r="197" spans="1:12" ht="40" customHeight="1">
      <c r="A197" s="1">
        <v>195</v>
      </c>
      <c r="B197" s="9">
        <v>2024</v>
      </c>
      <c r="C197" s="11" t="s">
        <v>1484</v>
      </c>
      <c r="D197" s="3" t="s">
        <v>1485</v>
      </c>
      <c r="E197" s="3" t="s">
        <v>1486</v>
      </c>
      <c r="F197" s="3" t="s">
        <v>1487</v>
      </c>
      <c r="G197" s="3" t="s">
        <v>454</v>
      </c>
      <c r="H197" s="3" t="s">
        <v>1488</v>
      </c>
      <c r="I197" s="3" t="s">
        <v>1489</v>
      </c>
      <c r="J197" s="3" t="s">
        <v>1490</v>
      </c>
      <c r="K197" s="3" t="str">
        <f>HYPERLINK("http://dx.doi.org/10.1016/j.forsciint.2024.112205","http://dx.doi.org/10.1016/j.forsciint.2024.112205")</f>
        <v>http://dx.doi.org/10.1016/j.forsciint.2024.112205</v>
      </c>
      <c r="L197" s="3" t="s">
        <v>449</v>
      </c>
    </row>
    <row r="198" spans="1:12" ht="40" customHeight="1">
      <c r="A198" s="1">
        <v>196</v>
      </c>
      <c r="B198" s="9">
        <v>2024</v>
      </c>
      <c r="C198" s="11" t="s">
        <v>1491</v>
      </c>
      <c r="D198" s="3" t="s">
        <v>1492</v>
      </c>
      <c r="E198" s="3" t="s">
        <v>1493</v>
      </c>
      <c r="F198" s="3" t="s">
        <v>1494</v>
      </c>
      <c r="G198" s="3" t="s">
        <v>372</v>
      </c>
      <c r="H198" s="3" t="s">
        <v>1495</v>
      </c>
      <c r="I198" s="3" t="s">
        <v>1496</v>
      </c>
      <c r="J198" s="3" t="s">
        <v>1497</v>
      </c>
      <c r="K198" s="3" t="str">
        <f>HYPERLINK("http://dx.doi.org/10.1109/ACCESS.2024.3397729","http://dx.doi.org/10.1109/ACCESS.2024.3397729")</f>
        <v>http://dx.doi.org/10.1109/ACCESS.2024.3397729</v>
      </c>
      <c r="L198" s="3" t="s">
        <v>376</v>
      </c>
    </row>
    <row r="199" spans="1:12" ht="40" customHeight="1">
      <c r="A199" s="1">
        <v>197</v>
      </c>
      <c r="B199" s="9">
        <v>2024</v>
      </c>
      <c r="C199" s="11" t="s">
        <v>1498</v>
      </c>
      <c r="D199" s="3" t="s">
        <v>1499</v>
      </c>
      <c r="E199" s="3" t="s">
        <v>1500</v>
      </c>
      <c r="F199" s="3" t="s">
        <v>1501</v>
      </c>
      <c r="G199" s="3" t="s">
        <v>437</v>
      </c>
      <c r="H199" s="3" t="s">
        <v>1502</v>
      </c>
      <c r="I199" s="3" t="s">
        <v>1503</v>
      </c>
      <c r="J199" s="3" t="s">
        <v>16</v>
      </c>
      <c r="K199" s="3" t="s">
        <v>16</v>
      </c>
      <c r="L199" s="3" t="s">
        <v>440</v>
      </c>
    </row>
    <row r="200" spans="1:12" ht="40" customHeight="1">
      <c r="A200" s="1">
        <v>198</v>
      </c>
      <c r="B200" s="9">
        <v>2024</v>
      </c>
      <c r="C200" s="11" t="s">
        <v>1504</v>
      </c>
      <c r="D200" s="3" t="s">
        <v>1505</v>
      </c>
      <c r="E200" s="3" t="s">
        <v>1506</v>
      </c>
      <c r="F200" s="3" t="s">
        <v>1507</v>
      </c>
      <c r="G200" s="3" t="s">
        <v>80</v>
      </c>
      <c r="H200" s="3" t="s">
        <v>1508</v>
      </c>
      <c r="I200" s="3" t="s">
        <v>1509</v>
      </c>
      <c r="J200" s="3" t="s">
        <v>1510</v>
      </c>
      <c r="K200" s="3" t="str">
        <f>HYPERLINK("http://dx.doi.org/10.1016/j.scijus.2024.01.005","http://dx.doi.org/10.1016/j.scijus.2024.01.005")</f>
        <v>http://dx.doi.org/10.1016/j.scijus.2024.01.005</v>
      </c>
      <c r="L200" s="3" t="s">
        <v>84</v>
      </c>
    </row>
    <row r="201" spans="1:12" ht="40" customHeight="1">
      <c r="A201" s="1">
        <v>199</v>
      </c>
      <c r="B201" s="9">
        <v>2024</v>
      </c>
      <c r="C201" s="11" t="s">
        <v>1511</v>
      </c>
      <c r="D201" s="3" t="s">
        <v>1512</v>
      </c>
      <c r="E201" s="3" t="s">
        <v>1513</v>
      </c>
      <c r="F201" s="3" t="s">
        <v>1514</v>
      </c>
      <c r="G201" s="3" t="s">
        <v>1515</v>
      </c>
      <c r="H201" s="3" t="s">
        <v>1516</v>
      </c>
      <c r="I201" s="3" t="s">
        <v>1517</v>
      </c>
      <c r="J201" s="3" t="s">
        <v>1518</v>
      </c>
      <c r="K201" s="3" t="str">
        <f>HYPERLINK("http://dx.doi.org/10.1016/j.jics.2024.101311","http://dx.doi.org/10.1016/j.jics.2024.101311")</f>
        <v>http://dx.doi.org/10.1016/j.jics.2024.101311</v>
      </c>
      <c r="L201" s="3" t="s">
        <v>19</v>
      </c>
    </row>
    <row r="202" spans="1:12" ht="40" customHeight="1">
      <c r="A202" s="1">
        <v>200</v>
      </c>
      <c r="B202" s="9">
        <v>2024</v>
      </c>
      <c r="C202" s="11" t="s">
        <v>1519</v>
      </c>
      <c r="D202" s="3" t="s">
        <v>1520</v>
      </c>
      <c r="E202" s="3" t="s">
        <v>1521</v>
      </c>
      <c r="F202" s="3" t="s">
        <v>1522</v>
      </c>
      <c r="G202" s="3" t="s">
        <v>163</v>
      </c>
      <c r="H202" s="3" t="s">
        <v>16</v>
      </c>
      <c r="I202" s="3" t="s">
        <v>1523</v>
      </c>
      <c r="J202" s="3" t="s">
        <v>1524</v>
      </c>
      <c r="K202" s="3" t="str">
        <f>HYPERLINK("http://dx.doi.org/10.1186/s41235-024-00539-9","http://dx.doi.org/10.1186/s41235-024-00539-9")</f>
        <v>http://dx.doi.org/10.1186/s41235-024-00539-9</v>
      </c>
      <c r="L202" s="3" t="s">
        <v>167</v>
      </c>
    </row>
    <row r="203" spans="1:12" ht="40" customHeight="1">
      <c r="A203" s="1">
        <v>201</v>
      </c>
      <c r="B203" s="10">
        <v>2024</v>
      </c>
      <c r="C203" s="12" t="s">
        <v>1525</v>
      </c>
      <c r="D203" s="4" t="s">
        <v>1526</v>
      </c>
      <c r="E203" s="4" t="s">
        <v>1527</v>
      </c>
      <c r="F203" s="4" t="s">
        <v>1528</v>
      </c>
      <c r="G203" s="4" t="s">
        <v>80</v>
      </c>
      <c r="H203" s="4" t="s">
        <v>1529</v>
      </c>
      <c r="I203" s="4" t="s">
        <v>1530</v>
      </c>
      <c r="J203" s="4" t="s">
        <v>1531</v>
      </c>
      <c r="K203" s="4">
        <v>0</v>
      </c>
      <c r="L203" s="4" t="s">
        <v>84</v>
      </c>
    </row>
    <row r="204" spans="1:12" ht="40" customHeight="1">
      <c r="A204" s="1">
        <v>202</v>
      </c>
      <c r="B204" s="9">
        <v>2024</v>
      </c>
      <c r="C204" s="11" t="s">
        <v>1532</v>
      </c>
      <c r="D204" s="3" t="s">
        <v>1533</v>
      </c>
      <c r="E204" s="3" t="s">
        <v>1534</v>
      </c>
      <c r="F204" s="3" t="s">
        <v>1535</v>
      </c>
      <c r="G204" s="3" t="s">
        <v>1536</v>
      </c>
      <c r="H204" s="3" t="s">
        <v>1537</v>
      </c>
      <c r="I204" s="3" t="s">
        <v>1538</v>
      </c>
      <c r="J204" s="3" t="s">
        <v>1539</v>
      </c>
      <c r="K204" s="3" t="str">
        <f>HYPERLINK("http://dx.doi.org/10.3758/s13428-023-02069-6","http://dx.doi.org/10.3758/s13428-023-02069-6")</f>
        <v>http://dx.doi.org/10.3758/s13428-023-02069-6</v>
      </c>
      <c r="L204" s="3" t="s">
        <v>167</v>
      </c>
    </row>
    <row r="205" spans="1:12" ht="40" customHeight="1">
      <c r="A205" s="1">
        <v>203</v>
      </c>
      <c r="B205" s="9">
        <v>2024</v>
      </c>
      <c r="C205" s="11" t="s">
        <v>1540</v>
      </c>
      <c r="D205" s="3" t="s">
        <v>1541</v>
      </c>
      <c r="E205" s="3" t="s">
        <v>1542</v>
      </c>
      <c r="F205" s="3" t="s">
        <v>1543</v>
      </c>
      <c r="G205" s="3" t="s">
        <v>996</v>
      </c>
      <c r="H205" s="3" t="s">
        <v>1544</v>
      </c>
      <c r="I205" s="3" t="s">
        <v>1545</v>
      </c>
      <c r="J205" s="3" t="s">
        <v>1546</v>
      </c>
      <c r="K205" s="3" t="str">
        <f>HYPERLINK("http://dx.doi.org/10.1016/j.matchemphys.2024.129162","http://dx.doi.org/10.1016/j.matchemphys.2024.129162")</f>
        <v>http://dx.doi.org/10.1016/j.matchemphys.2024.129162</v>
      </c>
      <c r="L205" s="3" t="s">
        <v>118</v>
      </c>
    </row>
    <row r="206" spans="1:12" ht="40" customHeight="1">
      <c r="A206" s="1">
        <v>204</v>
      </c>
      <c r="B206" s="9">
        <v>2024</v>
      </c>
      <c r="C206" s="11" t="s">
        <v>1547</v>
      </c>
      <c r="D206" s="3" t="s">
        <v>1548</v>
      </c>
      <c r="E206" s="3" t="s">
        <v>1549</v>
      </c>
      <c r="F206" s="3" t="s">
        <v>1550</v>
      </c>
      <c r="G206" s="3" t="s">
        <v>1551</v>
      </c>
      <c r="H206" s="3" t="s">
        <v>16</v>
      </c>
      <c r="I206" s="3" t="s">
        <v>1552</v>
      </c>
      <c r="J206" s="3" t="s">
        <v>1553</v>
      </c>
      <c r="K206" s="3" t="str">
        <f>HYPERLINK("http://dx.doi.org/10.1126/sciadv.adi0329","http://dx.doi.org/10.1126/sciadv.adi0329")</f>
        <v>http://dx.doi.org/10.1126/sciadv.adi0329</v>
      </c>
      <c r="L206" s="3" t="s">
        <v>385</v>
      </c>
    </row>
    <row r="207" spans="1:12" ht="40" customHeight="1">
      <c r="A207" s="1">
        <v>205</v>
      </c>
      <c r="B207" s="9">
        <v>2024</v>
      </c>
      <c r="C207" s="11" t="s">
        <v>1554</v>
      </c>
      <c r="D207" s="3" t="s">
        <v>1555</v>
      </c>
      <c r="E207" s="3" t="s">
        <v>1556</v>
      </c>
      <c r="F207" s="3" t="s">
        <v>1557</v>
      </c>
      <c r="G207" s="3" t="s">
        <v>1558</v>
      </c>
      <c r="H207" s="3" t="s">
        <v>1559</v>
      </c>
      <c r="I207" s="3" t="s">
        <v>1560</v>
      </c>
      <c r="J207" s="3" t="s">
        <v>1561</v>
      </c>
      <c r="K207" s="3" t="str">
        <f>HYPERLINK("http://dx.doi.org/10.1016/j.jssc.2023.124360","http://dx.doi.org/10.1016/j.jssc.2023.124360")</f>
        <v>http://dx.doi.org/10.1016/j.jssc.2023.124360</v>
      </c>
      <c r="L207" s="3" t="s">
        <v>19</v>
      </c>
    </row>
    <row r="208" spans="1:12" ht="40" customHeight="1">
      <c r="A208" s="1">
        <v>206</v>
      </c>
      <c r="B208" s="9">
        <v>2023</v>
      </c>
      <c r="C208" s="11" t="s">
        <v>1562</v>
      </c>
      <c r="D208" s="3" t="s">
        <v>1563</v>
      </c>
      <c r="E208" s="3" t="s">
        <v>1564</v>
      </c>
      <c r="F208" s="3" t="s">
        <v>1565</v>
      </c>
      <c r="G208" s="3" t="s">
        <v>372</v>
      </c>
      <c r="H208" s="3" t="s">
        <v>1566</v>
      </c>
      <c r="I208" s="3" t="s">
        <v>1567</v>
      </c>
      <c r="J208" s="3" t="s">
        <v>1568</v>
      </c>
      <c r="K208" s="3" t="str">
        <f>HYPERLINK("http://dx.doi.org/10.1109/ACCESS.2023.3344465","http://dx.doi.org/10.1109/ACCESS.2023.3344465")</f>
        <v>http://dx.doi.org/10.1109/ACCESS.2023.3344465</v>
      </c>
      <c r="L208" s="3" t="s">
        <v>376</v>
      </c>
    </row>
    <row r="209" spans="1:12" ht="40" customHeight="1">
      <c r="A209" s="1">
        <v>207</v>
      </c>
      <c r="B209" s="9">
        <v>2023</v>
      </c>
      <c r="C209" s="11" t="s">
        <v>1569</v>
      </c>
      <c r="D209" s="3" t="s">
        <v>1570</v>
      </c>
      <c r="E209" s="3" t="s">
        <v>1413</v>
      </c>
      <c r="F209" s="3" t="s">
        <v>1571</v>
      </c>
      <c r="G209" s="3" t="s">
        <v>1572</v>
      </c>
      <c r="H209" s="3" t="s">
        <v>1573</v>
      </c>
      <c r="I209" s="3" t="s">
        <v>1417</v>
      </c>
      <c r="J209" s="3" t="s">
        <v>1574</v>
      </c>
      <c r="K209" s="3" t="str">
        <f>HYPERLINK("http://dx.doi.org/10.1016/j.eswa.2023.120734","http://dx.doi.org/10.1016/j.eswa.2023.120734")</f>
        <v>http://dx.doi.org/10.1016/j.eswa.2023.120734</v>
      </c>
      <c r="L209" s="3" t="s">
        <v>1575</v>
      </c>
    </row>
    <row r="210" spans="1:12" ht="40" customHeight="1">
      <c r="A210" s="1">
        <v>208</v>
      </c>
      <c r="B210" s="9">
        <v>2023</v>
      </c>
      <c r="C210" s="11" t="s">
        <v>1576</v>
      </c>
      <c r="D210" s="3" t="s">
        <v>1577</v>
      </c>
      <c r="E210" s="3" t="s">
        <v>1578</v>
      </c>
      <c r="F210" s="3" t="s">
        <v>1579</v>
      </c>
      <c r="G210" s="3" t="s">
        <v>1580</v>
      </c>
      <c r="H210" s="3" t="s">
        <v>1581</v>
      </c>
      <c r="I210" s="3" t="s">
        <v>733</v>
      </c>
      <c r="J210" s="3" t="s">
        <v>1582</v>
      </c>
      <c r="K210" s="3" t="str">
        <f>HYPERLINK("http://dx.doi.org/10.3390/app13021188","http://dx.doi.org/10.3390/app13021188")</f>
        <v>http://dx.doi.org/10.3390/app13021188</v>
      </c>
      <c r="L210" s="3" t="s">
        <v>1583</v>
      </c>
    </row>
    <row r="211" spans="1:12" ht="40" customHeight="1">
      <c r="A211" s="1">
        <v>209</v>
      </c>
      <c r="B211" s="9">
        <v>2023</v>
      </c>
      <c r="C211" s="11" t="s">
        <v>1584</v>
      </c>
      <c r="D211" s="3" t="s">
        <v>1585</v>
      </c>
      <c r="E211" s="3" t="s">
        <v>1090</v>
      </c>
      <c r="F211" s="3" t="s">
        <v>1091</v>
      </c>
      <c r="G211" s="3" t="s">
        <v>1586</v>
      </c>
      <c r="H211" s="3" t="s">
        <v>16</v>
      </c>
      <c r="I211" s="3" t="s">
        <v>1093</v>
      </c>
      <c r="J211" s="3" t="s">
        <v>1587</v>
      </c>
      <c r="K211" s="3" t="str">
        <f>HYPERLINK("http://dx.doi.org/10.1007/s10854-023-10087-5","http://dx.doi.org/10.1007/s10854-023-10087-5")</f>
        <v>http://dx.doi.org/10.1007/s10854-023-10087-5</v>
      </c>
      <c r="L211" s="3" t="s">
        <v>1242</v>
      </c>
    </row>
    <row r="212" spans="1:12" ht="40" customHeight="1">
      <c r="A212" s="1">
        <v>210</v>
      </c>
      <c r="B212" s="9">
        <v>2023</v>
      </c>
      <c r="C212" s="11" t="s">
        <v>1588</v>
      </c>
      <c r="D212" s="3" t="s">
        <v>1589</v>
      </c>
      <c r="E212" s="3" t="s">
        <v>1590</v>
      </c>
      <c r="F212" s="3" t="s">
        <v>1591</v>
      </c>
      <c r="G212" s="3" t="s">
        <v>62</v>
      </c>
      <c r="H212" s="3" t="s">
        <v>1592</v>
      </c>
      <c r="I212" s="3" t="s">
        <v>1593</v>
      </c>
      <c r="J212" s="3" t="s">
        <v>1594</v>
      </c>
      <c r="K212" s="3" t="str">
        <f>HYPERLINK("http://dx.doi.org/10.1016/j.jlumin.2022.119539","http://dx.doi.org/10.1016/j.jlumin.2022.119539")</f>
        <v>http://dx.doi.org/10.1016/j.jlumin.2022.119539</v>
      </c>
      <c r="L212" s="3" t="s">
        <v>66</v>
      </c>
    </row>
    <row r="213" spans="1:12" ht="40" customHeight="1">
      <c r="A213" s="1">
        <v>211</v>
      </c>
      <c r="B213" s="9">
        <v>2023</v>
      </c>
      <c r="C213" s="11" t="s">
        <v>1595</v>
      </c>
      <c r="D213" s="3" t="s">
        <v>1596</v>
      </c>
      <c r="E213" s="3" t="s">
        <v>1597</v>
      </c>
      <c r="F213" s="3" t="s">
        <v>1598</v>
      </c>
      <c r="G213" s="3" t="s">
        <v>454</v>
      </c>
      <c r="H213" s="3" t="s">
        <v>1599</v>
      </c>
      <c r="I213" s="3" t="s">
        <v>1600</v>
      </c>
      <c r="J213" s="3" t="s">
        <v>1601</v>
      </c>
      <c r="K213" s="3" t="str">
        <f>HYPERLINK("http://dx.doi.org/10.1016/j.forsciint.2023.111574","http://dx.doi.org/10.1016/j.forsciint.2023.111574")</f>
        <v>http://dx.doi.org/10.1016/j.forsciint.2023.111574</v>
      </c>
      <c r="L213" s="3" t="s">
        <v>449</v>
      </c>
    </row>
    <row r="214" spans="1:12" ht="40" customHeight="1">
      <c r="A214" s="1">
        <v>212</v>
      </c>
      <c r="B214" s="9">
        <v>2023</v>
      </c>
      <c r="C214" s="11" t="s">
        <v>1602</v>
      </c>
      <c r="D214" s="3" t="s">
        <v>1603</v>
      </c>
      <c r="E214" s="3" t="s">
        <v>1604</v>
      </c>
      <c r="F214" s="3" t="s">
        <v>1605</v>
      </c>
      <c r="G214" s="3" t="s">
        <v>462</v>
      </c>
      <c r="H214" s="3" t="s">
        <v>1606</v>
      </c>
      <c r="I214" s="3" t="s">
        <v>1607</v>
      </c>
      <c r="J214" s="3" t="s">
        <v>1608</v>
      </c>
      <c r="K214" s="3" t="str">
        <f>HYPERLINK("http://dx.doi.org/10.1080/00450618.2021.1882573","http://dx.doi.org/10.1080/00450618.2021.1882573")</f>
        <v>http://dx.doi.org/10.1080/00450618.2021.1882573</v>
      </c>
      <c r="L214" s="3" t="s">
        <v>449</v>
      </c>
    </row>
    <row r="215" spans="1:12" ht="40" customHeight="1">
      <c r="A215" s="1">
        <v>213</v>
      </c>
      <c r="B215" s="9">
        <v>2023</v>
      </c>
      <c r="C215" s="11" t="s">
        <v>1609</v>
      </c>
      <c r="D215" s="3" t="s">
        <v>1610</v>
      </c>
      <c r="E215" s="3" t="s">
        <v>1611</v>
      </c>
      <c r="F215" s="3" t="s">
        <v>1612</v>
      </c>
      <c r="G215" s="3" t="s">
        <v>62</v>
      </c>
      <c r="H215" s="3" t="s">
        <v>1613</v>
      </c>
      <c r="I215" s="3" t="s">
        <v>826</v>
      </c>
      <c r="J215" s="3" t="s">
        <v>1614</v>
      </c>
      <c r="K215" s="3" t="str">
        <f>HYPERLINK("http://dx.doi.org/10.1016/j.jlumin.2022.119587","http://dx.doi.org/10.1016/j.jlumin.2022.119587")</f>
        <v>http://dx.doi.org/10.1016/j.jlumin.2022.119587</v>
      </c>
      <c r="L215" s="3" t="s">
        <v>66</v>
      </c>
    </row>
    <row r="216" spans="1:12" ht="40" customHeight="1">
      <c r="A216" s="1">
        <v>214</v>
      </c>
      <c r="B216" s="9">
        <v>2023</v>
      </c>
      <c r="C216" s="11" t="s">
        <v>1615</v>
      </c>
      <c r="D216" s="3" t="s">
        <v>1616</v>
      </c>
      <c r="E216" s="3" t="s">
        <v>1617</v>
      </c>
      <c r="F216" s="3" t="s">
        <v>1618</v>
      </c>
      <c r="G216" s="3" t="s">
        <v>1619</v>
      </c>
      <c r="H216" s="3" t="s">
        <v>1620</v>
      </c>
      <c r="I216" s="3" t="s">
        <v>1621</v>
      </c>
      <c r="J216" s="3" t="s">
        <v>1622</v>
      </c>
      <c r="K216" s="3" t="str">
        <f>HYPERLINK("http://dx.doi.org/10.1097/SCS.0000000000008850","http://dx.doi.org/10.1097/SCS.0000000000008850")</f>
        <v>http://dx.doi.org/10.1097/SCS.0000000000008850</v>
      </c>
      <c r="L216" s="3" t="s">
        <v>1623</v>
      </c>
    </row>
    <row r="217" spans="1:12" ht="40" customHeight="1">
      <c r="A217" s="1">
        <v>215</v>
      </c>
      <c r="B217" s="9">
        <v>2023</v>
      </c>
      <c r="C217" s="11" t="s">
        <v>1624</v>
      </c>
      <c r="D217" s="3" t="s">
        <v>1625</v>
      </c>
      <c r="E217" s="3" t="s">
        <v>1626</v>
      </c>
      <c r="F217" s="3" t="s">
        <v>1627</v>
      </c>
      <c r="G217" s="3" t="s">
        <v>1628</v>
      </c>
      <c r="H217" s="3" t="s">
        <v>1629</v>
      </c>
      <c r="I217" s="3" t="s">
        <v>1630</v>
      </c>
      <c r="J217" s="3" t="s">
        <v>1631</v>
      </c>
      <c r="K217" s="3" t="str">
        <f>HYPERLINK("http://dx.doi.org/10.3390/molecules28207228","http://dx.doi.org/10.3390/molecules28207228")</f>
        <v>http://dx.doi.org/10.3390/molecules28207228</v>
      </c>
      <c r="L217" s="3" t="s">
        <v>525</v>
      </c>
    </row>
    <row r="218" spans="1:12" ht="40" customHeight="1">
      <c r="A218" s="1">
        <v>216</v>
      </c>
      <c r="B218" s="9">
        <v>2023</v>
      </c>
      <c r="C218" s="11" t="s">
        <v>1632</v>
      </c>
      <c r="D218" s="3" t="s">
        <v>1633</v>
      </c>
      <c r="E218" s="3" t="s">
        <v>1634</v>
      </c>
      <c r="F218" s="3" t="s">
        <v>1635</v>
      </c>
      <c r="G218" s="3" t="s">
        <v>666</v>
      </c>
      <c r="H218" s="3" t="s">
        <v>1636</v>
      </c>
      <c r="I218" s="3" t="s">
        <v>16</v>
      </c>
      <c r="J218" s="3" t="s">
        <v>1637</v>
      </c>
      <c r="K218" s="3" t="str">
        <f>HYPERLINK("http://dx.doi.org/10.1016/j.jphotochem.2023.114767","http://dx.doi.org/10.1016/j.jphotochem.2023.114767")</f>
        <v>http://dx.doi.org/10.1016/j.jphotochem.2023.114767</v>
      </c>
      <c r="L218" s="3" t="s">
        <v>19</v>
      </c>
    </row>
    <row r="219" spans="1:12" ht="40" customHeight="1">
      <c r="A219" s="1">
        <v>217</v>
      </c>
      <c r="B219" s="9">
        <v>2023</v>
      </c>
      <c r="C219" s="11" t="s">
        <v>1638</v>
      </c>
      <c r="D219" s="3" t="s">
        <v>1639</v>
      </c>
      <c r="E219" s="3" t="s">
        <v>1640</v>
      </c>
      <c r="F219" s="3" t="s">
        <v>1641</v>
      </c>
      <c r="G219" s="3" t="s">
        <v>701</v>
      </c>
      <c r="H219" s="3" t="s">
        <v>16</v>
      </c>
      <c r="I219" s="3" t="s">
        <v>1642</v>
      </c>
      <c r="J219" s="3" t="s">
        <v>1643</v>
      </c>
      <c r="K219" s="3" t="str">
        <f>HYPERLINK("http://dx.doi.org/10.1016/j.aca.2023.341774","http://dx.doi.org/10.1016/j.aca.2023.341774")</f>
        <v>http://dx.doi.org/10.1016/j.aca.2023.341774</v>
      </c>
      <c r="L219" s="3" t="s">
        <v>19</v>
      </c>
    </row>
    <row r="220" spans="1:12" ht="40" customHeight="1">
      <c r="A220" s="1">
        <v>218</v>
      </c>
      <c r="B220" s="9">
        <v>2023</v>
      </c>
      <c r="C220" s="11" t="s">
        <v>1644</v>
      </c>
      <c r="D220" s="3" t="s">
        <v>1645</v>
      </c>
      <c r="E220" s="3" t="s">
        <v>1646</v>
      </c>
      <c r="F220" s="3" t="s">
        <v>1647</v>
      </c>
      <c r="G220" s="3" t="s">
        <v>62</v>
      </c>
      <c r="H220" s="3" t="s">
        <v>1648</v>
      </c>
      <c r="I220" s="3" t="s">
        <v>1649</v>
      </c>
      <c r="J220" s="3" t="s">
        <v>1650</v>
      </c>
      <c r="K220" s="3" t="str">
        <f>HYPERLINK("http://dx.doi.org/10.1016/j.jlumin.2022.119618","http://dx.doi.org/10.1016/j.jlumin.2022.119618")</f>
        <v>http://dx.doi.org/10.1016/j.jlumin.2022.119618</v>
      </c>
      <c r="L220" s="3" t="s">
        <v>66</v>
      </c>
    </row>
    <row r="221" spans="1:12" ht="40" customHeight="1">
      <c r="A221" s="1">
        <v>219</v>
      </c>
      <c r="B221" s="9">
        <v>2023</v>
      </c>
      <c r="C221" s="11" t="s">
        <v>1651</v>
      </c>
      <c r="D221" s="3" t="s">
        <v>1652</v>
      </c>
      <c r="E221" s="3" t="s">
        <v>1653</v>
      </c>
      <c r="F221" s="3" t="s">
        <v>1654</v>
      </c>
      <c r="G221" s="3" t="s">
        <v>666</v>
      </c>
      <c r="H221" s="3" t="s">
        <v>1655</v>
      </c>
      <c r="I221" s="3" t="s">
        <v>1656</v>
      </c>
      <c r="J221" s="3" t="s">
        <v>1657</v>
      </c>
      <c r="K221" s="3" t="str">
        <f>HYPERLINK("http://dx.doi.org/10.1016/j.jphotochem.2023.114880","http://dx.doi.org/10.1016/j.jphotochem.2023.114880")</f>
        <v>http://dx.doi.org/10.1016/j.jphotochem.2023.114880</v>
      </c>
      <c r="L221" s="3" t="s">
        <v>19</v>
      </c>
    </row>
    <row r="222" spans="1:12" ht="40" customHeight="1">
      <c r="A222" s="1">
        <v>220</v>
      </c>
      <c r="B222" s="9">
        <v>2023</v>
      </c>
      <c r="C222" s="11" t="s">
        <v>1658</v>
      </c>
      <c r="D222" s="3" t="s">
        <v>1659</v>
      </c>
      <c r="E222" s="3" t="s">
        <v>1660</v>
      </c>
      <c r="F222" s="3" t="s">
        <v>1661</v>
      </c>
      <c r="G222" s="3" t="s">
        <v>717</v>
      </c>
      <c r="H222" s="3" t="s">
        <v>16</v>
      </c>
      <c r="I222" s="3" t="s">
        <v>1662</v>
      </c>
      <c r="J222" s="3" t="s">
        <v>1663</v>
      </c>
      <c r="K222" s="3" t="str">
        <f>HYPERLINK("http://dx.doi.org/10.1039/d3nj03060a","http://dx.doi.org/10.1039/d3nj03060a")</f>
        <v>http://dx.doi.org/10.1039/d3nj03060a</v>
      </c>
      <c r="L222" s="3" t="s">
        <v>19</v>
      </c>
    </row>
    <row r="223" spans="1:12" ht="40" customHeight="1">
      <c r="A223" s="1">
        <v>221</v>
      </c>
      <c r="B223" s="9">
        <v>2023</v>
      </c>
      <c r="C223" s="11" t="s">
        <v>1664</v>
      </c>
      <c r="D223" s="3" t="s">
        <v>1665</v>
      </c>
      <c r="E223" s="3" t="s">
        <v>1666</v>
      </c>
      <c r="F223" s="3" t="s">
        <v>1667</v>
      </c>
      <c r="G223" s="3" t="s">
        <v>1032</v>
      </c>
      <c r="H223" s="3" t="s">
        <v>1668</v>
      </c>
      <c r="I223" s="3" t="s">
        <v>1669</v>
      </c>
      <c r="J223" s="3" t="s">
        <v>1670</v>
      </c>
      <c r="K223" s="3" t="str">
        <f>HYPERLINK("http://dx.doi.org/10.1016/j.dyepig.2023.111597","http://dx.doi.org/10.1016/j.dyepig.2023.111597")</f>
        <v>http://dx.doi.org/10.1016/j.dyepig.2023.111597</v>
      </c>
      <c r="L223" s="3" t="s">
        <v>1036</v>
      </c>
    </row>
    <row r="224" spans="1:12" ht="40" customHeight="1">
      <c r="A224" s="1">
        <v>222</v>
      </c>
      <c r="B224" s="9">
        <v>2023</v>
      </c>
      <c r="C224" s="11" t="s">
        <v>1671</v>
      </c>
      <c r="D224" s="3" t="s">
        <v>1672</v>
      </c>
      <c r="E224" s="3" t="s">
        <v>1673</v>
      </c>
      <c r="F224" s="3" t="s">
        <v>1674</v>
      </c>
      <c r="G224" s="3" t="s">
        <v>390</v>
      </c>
      <c r="H224" s="3" t="s">
        <v>1675</v>
      </c>
      <c r="I224" s="3" t="s">
        <v>1676</v>
      </c>
      <c r="J224" s="3" t="s">
        <v>1677</v>
      </c>
      <c r="K224" s="3" t="str">
        <f>HYPERLINK("http://dx.doi.org/10.1007/s00114-023-01886-1","http://dx.doi.org/10.1007/s00114-023-01886-1")</f>
        <v>http://dx.doi.org/10.1007/s00114-023-01886-1</v>
      </c>
      <c r="L224" s="3" t="s">
        <v>385</v>
      </c>
    </row>
    <row r="225" spans="1:12" ht="40" customHeight="1">
      <c r="A225" s="1">
        <v>223</v>
      </c>
      <c r="B225" s="9">
        <v>2023</v>
      </c>
      <c r="C225" s="11" t="s">
        <v>1678</v>
      </c>
      <c r="D225" s="3" t="s">
        <v>1679</v>
      </c>
      <c r="E225" s="3" t="s">
        <v>1680</v>
      </c>
      <c r="F225" s="3" t="s">
        <v>1681</v>
      </c>
      <c r="G225" s="3" t="s">
        <v>454</v>
      </c>
      <c r="H225" s="3" t="s">
        <v>1682</v>
      </c>
      <c r="I225" s="3" t="s">
        <v>1683</v>
      </c>
      <c r="J225" s="3" t="s">
        <v>1684</v>
      </c>
      <c r="K225" s="3" t="str">
        <f>HYPERLINK("http://dx.doi.org/10.1016/j.forsciint.2023.111645","http://dx.doi.org/10.1016/j.forsciint.2023.111645")</f>
        <v>http://dx.doi.org/10.1016/j.forsciint.2023.111645</v>
      </c>
      <c r="L225" s="3" t="s">
        <v>449</v>
      </c>
    </row>
    <row r="226" spans="1:12" ht="40" customHeight="1">
      <c r="A226" s="1">
        <v>224</v>
      </c>
      <c r="B226" s="9">
        <v>2023</v>
      </c>
      <c r="C226" s="11" t="s">
        <v>1685</v>
      </c>
      <c r="D226" s="3" t="s">
        <v>1686</v>
      </c>
      <c r="E226" s="3" t="s">
        <v>1687</v>
      </c>
      <c r="F226" s="3" t="s">
        <v>1688</v>
      </c>
      <c r="G226" s="3" t="s">
        <v>996</v>
      </c>
      <c r="H226" s="3" t="s">
        <v>1689</v>
      </c>
      <c r="I226" s="3" t="s">
        <v>1690</v>
      </c>
      <c r="J226" s="3" t="s">
        <v>1691</v>
      </c>
      <c r="K226" s="3" t="str">
        <f>HYPERLINK("http://dx.doi.org/10.1016/j.matchemphys.2022.127033","http://dx.doi.org/10.1016/j.matchemphys.2022.127033")</f>
        <v>http://dx.doi.org/10.1016/j.matchemphys.2022.127033</v>
      </c>
      <c r="L226" s="3" t="s">
        <v>118</v>
      </c>
    </row>
    <row r="227" spans="1:12" ht="40" customHeight="1">
      <c r="A227" s="1">
        <v>225</v>
      </c>
      <c r="B227" s="9">
        <v>2023</v>
      </c>
      <c r="C227" s="11" t="s">
        <v>1692</v>
      </c>
      <c r="D227" s="3" t="s">
        <v>1693</v>
      </c>
      <c r="E227" s="3" t="s">
        <v>1694</v>
      </c>
      <c r="F227" s="3" t="s">
        <v>1695</v>
      </c>
      <c r="G227" s="3" t="s">
        <v>1696</v>
      </c>
      <c r="H227" s="3" t="s">
        <v>1697</v>
      </c>
      <c r="I227" s="3" t="s">
        <v>1698</v>
      </c>
      <c r="J227" s="3" t="s">
        <v>1699</v>
      </c>
      <c r="K227" s="3" t="str">
        <f>HYPERLINK("http://dx.doi.org/10.55730/1300-0632.4019","http://dx.doi.org/10.55730/1300-0632.4019")</f>
        <v>http://dx.doi.org/10.55730/1300-0632.4019</v>
      </c>
      <c r="L227" s="3" t="s">
        <v>100</v>
      </c>
    </row>
    <row r="228" spans="1:12" ht="40" customHeight="1">
      <c r="A228" s="1">
        <v>226</v>
      </c>
      <c r="B228" s="9">
        <v>2023</v>
      </c>
      <c r="C228" s="11" t="s">
        <v>1700</v>
      </c>
      <c r="D228" s="3" t="s">
        <v>1701</v>
      </c>
      <c r="E228" s="3" t="s">
        <v>1702</v>
      </c>
      <c r="F228" s="3" t="s">
        <v>1703</v>
      </c>
      <c r="G228" s="3" t="s">
        <v>24</v>
      </c>
      <c r="H228" s="3" t="s">
        <v>1704</v>
      </c>
      <c r="I228" s="3" t="s">
        <v>1705</v>
      </c>
      <c r="J228" s="3" t="s">
        <v>1706</v>
      </c>
      <c r="K228" s="3" t="str">
        <f>HYPERLINK("http://dx.doi.org/10.1016/j.microc.2023.108466","http://dx.doi.org/10.1016/j.microc.2023.108466")</f>
        <v>http://dx.doi.org/10.1016/j.microc.2023.108466</v>
      </c>
      <c r="L228" s="3" t="s">
        <v>19</v>
      </c>
    </row>
    <row r="229" spans="1:12" ht="40" customHeight="1">
      <c r="A229" s="1">
        <v>227</v>
      </c>
      <c r="B229" s="9">
        <v>2023</v>
      </c>
      <c r="C229" s="11" t="s">
        <v>1707</v>
      </c>
      <c r="D229" s="3" t="s">
        <v>1708</v>
      </c>
      <c r="E229" s="3" t="s">
        <v>1709</v>
      </c>
      <c r="F229" s="3" t="s">
        <v>1710</v>
      </c>
      <c r="G229" s="3" t="s">
        <v>1423</v>
      </c>
      <c r="H229" s="3" t="s">
        <v>1711</v>
      </c>
      <c r="I229" s="3" t="s">
        <v>1712</v>
      </c>
      <c r="J229" s="3" t="s">
        <v>1713</v>
      </c>
      <c r="K229" s="3" t="str">
        <f>HYPERLINK("http://dx.doi.org/10.1021/acsami.3c10883","http://dx.doi.org/10.1021/acsami.3c10883")</f>
        <v>http://dx.doi.org/10.1021/acsami.3c10883</v>
      </c>
      <c r="L229" s="3" t="s">
        <v>1175</v>
      </c>
    </row>
    <row r="230" spans="1:12" ht="40" customHeight="1">
      <c r="A230" s="1">
        <v>228</v>
      </c>
      <c r="B230" s="9">
        <v>2023</v>
      </c>
      <c r="C230" s="11" t="s">
        <v>1714</v>
      </c>
      <c r="D230" s="3" t="s">
        <v>1715</v>
      </c>
      <c r="E230" s="3" t="s">
        <v>1716</v>
      </c>
      <c r="F230" s="3" t="s">
        <v>1717</v>
      </c>
      <c r="G230" s="3" t="s">
        <v>155</v>
      </c>
      <c r="H230" s="3" t="s">
        <v>1718</v>
      </c>
      <c r="I230" s="3" t="s">
        <v>1630</v>
      </c>
      <c r="J230" s="3" t="s">
        <v>1719</v>
      </c>
      <c r="K230" s="3" t="str">
        <f>HYPERLINK("http://dx.doi.org/10.1016/j.inoche.2023.111133","http://dx.doi.org/10.1016/j.inoche.2023.111133")</f>
        <v>http://dx.doi.org/10.1016/j.inoche.2023.111133</v>
      </c>
      <c r="L230" s="3" t="s">
        <v>19</v>
      </c>
    </row>
    <row r="231" spans="1:12" ht="40" customHeight="1">
      <c r="A231" s="1">
        <v>229</v>
      </c>
      <c r="B231" s="9">
        <v>2023</v>
      </c>
      <c r="C231" s="11" t="s">
        <v>1720</v>
      </c>
      <c r="D231" s="3" t="s">
        <v>1721</v>
      </c>
      <c r="E231" s="3" t="s">
        <v>1722</v>
      </c>
      <c r="F231" s="3" t="s">
        <v>1723</v>
      </c>
      <c r="G231" s="3" t="s">
        <v>1724</v>
      </c>
      <c r="H231" s="3" t="s">
        <v>1725</v>
      </c>
      <c r="I231" s="3" t="s">
        <v>1726</v>
      </c>
      <c r="J231" s="3" t="s">
        <v>1727</v>
      </c>
      <c r="K231" s="3" t="str">
        <f>HYPERLINK("http://dx.doi.org/10.1016/j.jelechem.2023.117526","http://dx.doi.org/10.1016/j.jelechem.2023.117526")</f>
        <v>http://dx.doi.org/10.1016/j.jelechem.2023.117526</v>
      </c>
      <c r="L231" s="3" t="s">
        <v>1728</v>
      </c>
    </row>
    <row r="232" spans="1:12" ht="40" customHeight="1">
      <c r="A232" s="1">
        <v>230</v>
      </c>
      <c r="B232" s="9">
        <v>2023</v>
      </c>
      <c r="C232" s="11" t="s">
        <v>1729</v>
      </c>
      <c r="D232" s="3" t="s">
        <v>1730</v>
      </c>
      <c r="E232" s="3" t="s">
        <v>1731</v>
      </c>
      <c r="F232" s="3" t="s">
        <v>1732</v>
      </c>
      <c r="G232" s="3" t="s">
        <v>884</v>
      </c>
      <c r="H232" s="3" t="s">
        <v>1733</v>
      </c>
      <c r="I232" s="3" t="s">
        <v>1734</v>
      </c>
      <c r="J232" s="3" t="s">
        <v>1735</v>
      </c>
      <c r="K232" s="3" t="str">
        <f>HYPERLINK("http://dx.doi.org/10.1016/j.forc.2023.100521","http://dx.doi.org/10.1016/j.forc.2023.100521")</f>
        <v>http://dx.doi.org/10.1016/j.forc.2023.100521</v>
      </c>
      <c r="L232" s="3" t="s">
        <v>19</v>
      </c>
    </row>
    <row r="233" spans="1:12" ht="40" customHeight="1">
      <c r="A233" s="1">
        <v>231</v>
      </c>
      <c r="B233" s="9">
        <v>2023</v>
      </c>
      <c r="C233" s="11" t="s">
        <v>1736</v>
      </c>
      <c r="D233" s="3" t="s">
        <v>1737</v>
      </c>
      <c r="E233" s="3" t="s">
        <v>1738</v>
      </c>
      <c r="F233" s="3" t="s">
        <v>1739</v>
      </c>
      <c r="G233" s="3" t="s">
        <v>1740</v>
      </c>
      <c r="H233" s="3" t="s">
        <v>1741</v>
      </c>
      <c r="I233" s="3" t="s">
        <v>1742</v>
      </c>
      <c r="J233" s="3" t="s">
        <v>1743</v>
      </c>
      <c r="K233" s="3" t="str">
        <f>HYPERLINK("http://dx.doi.org/10.1037/xap0000422","http://dx.doi.org/10.1037/xap0000422")</f>
        <v>http://dx.doi.org/10.1037/xap0000422</v>
      </c>
      <c r="L233" s="3" t="s">
        <v>167</v>
      </c>
    </row>
    <row r="234" spans="1:12" ht="40" customHeight="1">
      <c r="A234" s="1">
        <v>232</v>
      </c>
      <c r="B234" s="9">
        <v>2023</v>
      </c>
      <c r="C234" s="11" t="s">
        <v>1744</v>
      </c>
      <c r="D234" s="3" t="s">
        <v>1745</v>
      </c>
      <c r="E234" s="3" t="s">
        <v>1746</v>
      </c>
      <c r="F234" s="3" t="s">
        <v>1747</v>
      </c>
      <c r="G234" s="3" t="s">
        <v>146</v>
      </c>
      <c r="H234" s="3" t="s">
        <v>1748</v>
      </c>
      <c r="I234" s="3" t="s">
        <v>1749</v>
      </c>
      <c r="J234" s="3" t="s">
        <v>1750</v>
      </c>
      <c r="K234" s="3" t="str">
        <f>HYPERLINK("http://dx.doi.org/10.3390/s23146591","http://dx.doi.org/10.3390/s23146591")</f>
        <v>http://dx.doi.org/10.3390/s23146591</v>
      </c>
      <c r="L234" s="3" t="s">
        <v>150</v>
      </c>
    </row>
    <row r="235" spans="1:12" ht="40" customHeight="1">
      <c r="A235" s="1">
        <v>233</v>
      </c>
      <c r="B235" s="9">
        <v>2023</v>
      </c>
      <c r="C235" s="11" t="s">
        <v>1751</v>
      </c>
      <c r="D235" s="3" t="s">
        <v>1752</v>
      </c>
      <c r="E235" s="3" t="s">
        <v>1753</v>
      </c>
      <c r="F235" s="3" t="s">
        <v>1754</v>
      </c>
      <c r="G235" s="3" t="s">
        <v>1755</v>
      </c>
      <c r="H235" s="3" t="s">
        <v>1756</v>
      </c>
      <c r="I235" s="3" t="s">
        <v>1757</v>
      </c>
      <c r="J235" s="3" t="s">
        <v>1758</v>
      </c>
      <c r="K235" s="3" t="str">
        <f>HYPERLINK("http://dx.doi.org/10.1002/cnma.202300169","http://dx.doi.org/10.1002/cnma.202300169")</f>
        <v>http://dx.doi.org/10.1002/cnma.202300169</v>
      </c>
      <c r="L235" s="3" t="s">
        <v>759</v>
      </c>
    </row>
    <row r="236" spans="1:12" ht="40" customHeight="1">
      <c r="A236" s="1">
        <v>234</v>
      </c>
      <c r="B236" s="10">
        <v>2023</v>
      </c>
      <c r="C236" s="12" t="s">
        <v>1759</v>
      </c>
      <c r="D236" s="4" t="s">
        <v>1760</v>
      </c>
      <c r="E236" s="4" t="s">
        <v>1761</v>
      </c>
      <c r="F236" s="4" t="s">
        <v>1762</v>
      </c>
      <c r="G236" s="4" t="s">
        <v>612</v>
      </c>
      <c r="H236" s="4" t="s">
        <v>1763</v>
      </c>
      <c r="I236" s="4" t="s">
        <v>1764</v>
      </c>
      <c r="J236" s="4" t="s">
        <v>1765</v>
      </c>
      <c r="K236" s="4">
        <v>0</v>
      </c>
      <c r="L236" s="4" t="s">
        <v>449</v>
      </c>
    </row>
    <row r="237" spans="1:12" ht="40" customHeight="1">
      <c r="A237" s="1">
        <v>235</v>
      </c>
      <c r="B237" s="9">
        <v>2023</v>
      </c>
      <c r="C237" s="11" t="s">
        <v>1766</v>
      </c>
      <c r="D237" s="3" t="s">
        <v>1767</v>
      </c>
      <c r="E237" s="3" t="s">
        <v>1768</v>
      </c>
      <c r="F237" s="3" t="s">
        <v>1769</v>
      </c>
      <c r="G237" s="3" t="s">
        <v>1770</v>
      </c>
      <c r="H237" s="3" t="s">
        <v>1771</v>
      </c>
      <c r="I237" s="3" t="s">
        <v>1772</v>
      </c>
      <c r="J237" s="3" t="s">
        <v>1773</v>
      </c>
      <c r="K237" s="3" t="str">
        <f>HYPERLINK("http://dx.doi.org/10.1021/acs.jchemed.3c00040","http://dx.doi.org/10.1021/acs.jchemed.3c00040")</f>
        <v>http://dx.doi.org/10.1021/acs.jchemed.3c00040</v>
      </c>
      <c r="L237" s="3" t="s">
        <v>1774</v>
      </c>
    </row>
    <row r="238" spans="1:12" ht="40" customHeight="1">
      <c r="A238" s="1">
        <v>236</v>
      </c>
      <c r="B238" s="9">
        <v>2023</v>
      </c>
      <c r="C238" s="11" t="s">
        <v>1775</v>
      </c>
      <c r="D238" s="3" t="s">
        <v>1776</v>
      </c>
      <c r="E238" s="3" t="s">
        <v>1777</v>
      </c>
      <c r="F238" s="3" t="s">
        <v>1778</v>
      </c>
      <c r="G238" s="3" t="s">
        <v>847</v>
      </c>
      <c r="H238" s="3" t="s">
        <v>1779</v>
      </c>
      <c r="I238" s="3" t="s">
        <v>1780</v>
      </c>
      <c r="J238" s="3" t="s">
        <v>1781</v>
      </c>
      <c r="K238" s="3" t="str">
        <f>HYPERLINK("http://dx.doi.org/10.1016/j.talanta.2023.124775","http://dx.doi.org/10.1016/j.talanta.2023.124775")</f>
        <v>http://dx.doi.org/10.1016/j.talanta.2023.124775</v>
      </c>
      <c r="L238" s="3" t="s">
        <v>19</v>
      </c>
    </row>
    <row r="239" spans="1:12" ht="40" customHeight="1">
      <c r="A239" s="1">
        <v>237</v>
      </c>
      <c r="B239" s="9">
        <v>2023</v>
      </c>
      <c r="C239" s="11" t="s">
        <v>1782</v>
      </c>
      <c r="D239" s="3" t="s">
        <v>1783</v>
      </c>
      <c r="E239" s="3" t="s">
        <v>1784</v>
      </c>
      <c r="F239" s="3" t="s">
        <v>1785</v>
      </c>
      <c r="G239" s="3" t="s">
        <v>1786</v>
      </c>
      <c r="H239" s="3" t="s">
        <v>1787</v>
      </c>
      <c r="I239" s="3" t="s">
        <v>1788</v>
      </c>
      <c r="J239" s="3" t="s">
        <v>1789</v>
      </c>
      <c r="K239" s="3" t="str">
        <f>HYPERLINK("http://dx.doi.org/10.3390/jcm12062308","http://dx.doi.org/10.3390/jcm12062308")</f>
        <v>http://dx.doi.org/10.3390/jcm12062308</v>
      </c>
      <c r="L239" s="3" t="s">
        <v>300</v>
      </c>
    </row>
    <row r="240" spans="1:12" ht="40" customHeight="1">
      <c r="A240" s="1">
        <v>238</v>
      </c>
      <c r="B240" s="9">
        <v>2023</v>
      </c>
      <c r="C240" s="11" t="s">
        <v>1790</v>
      </c>
      <c r="D240" s="3" t="s">
        <v>1791</v>
      </c>
      <c r="E240" s="3" t="s">
        <v>1792</v>
      </c>
      <c r="F240" s="3" t="s">
        <v>1793</v>
      </c>
      <c r="G240" s="3" t="s">
        <v>1794</v>
      </c>
      <c r="H240" s="3" t="s">
        <v>1795</v>
      </c>
      <c r="I240" s="3" t="s">
        <v>1796</v>
      </c>
      <c r="J240" s="3" t="s">
        <v>1797</v>
      </c>
      <c r="K240" s="3" t="str">
        <f>HYPERLINK("http://dx.doi.org/10.1080/07391102.2023.2186709","http://dx.doi.org/10.1080/07391102.2023.2186709")</f>
        <v>http://dx.doi.org/10.1080/07391102.2023.2186709</v>
      </c>
      <c r="L240" s="3" t="s">
        <v>1798</v>
      </c>
    </row>
    <row r="241" spans="1:12" ht="40" customHeight="1">
      <c r="A241" s="1">
        <v>239</v>
      </c>
      <c r="B241" s="9">
        <v>2023</v>
      </c>
      <c r="C241" s="11" t="s">
        <v>1799</v>
      </c>
      <c r="D241" s="3" t="s">
        <v>1800</v>
      </c>
      <c r="E241" s="3" t="s">
        <v>1746</v>
      </c>
      <c r="F241" s="3" t="s">
        <v>1801</v>
      </c>
      <c r="G241" s="3" t="s">
        <v>1580</v>
      </c>
      <c r="H241" s="3" t="s">
        <v>1802</v>
      </c>
      <c r="I241" s="3" t="s">
        <v>1749</v>
      </c>
      <c r="J241" s="3" t="s">
        <v>1803</v>
      </c>
      <c r="K241" s="3" t="str">
        <f>HYPERLINK("http://dx.doi.org/10.3390/app131910874","http://dx.doi.org/10.3390/app131910874")</f>
        <v>http://dx.doi.org/10.3390/app131910874</v>
      </c>
      <c r="L241" s="3" t="s">
        <v>1583</v>
      </c>
    </row>
    <row r="242" spans="1:12" ht="40" customHeight="1">
      <c r="A242" s="1">
        <v>240</v>
      </c>
      <c r="B242" s="9">
        <v>2023</v>
      </c>
      <c r="C242" s="11" t="s">
        <v>1804</v>
      </c>
      <c r="D242" s="3" t="s">
        <v>1805</v>
      </c>
      <c r="E242" s="3" t="s">
        <v>1806</v>
      </c>
      <c r="F242" s="3" t="s">
        <v>1807</v>
      </c>
      <c r="G242" s="3" t="s">
        <v>833</v>
      </c>
      <c r="H242" s="3" t="s">
        <v>16</v>
      </c>
      <c r="I242" s="3" t="s">
        <v>1808</v>
      </c>
      <c r="J242" s="3" t="s">
        <v>1809</v>
      </c>
      <c r="K242" s="3" t="str">
        <f>HYPERLINK("http://dx.doi.org/10.1039/d3ra04320g","http://dx.doi.org/10.1039/d3ra04320g")</f>
        <v>http://dx.doi.org/10.1039/d3ra04320g</v>
      </c>
      <c r="L242" s="3" t="s">
        <v>19</v>
      </c>
    </row>
    <row r="243" spans="1:12" ht="40" customHeight="1">
      <c r="A243" s="1">
        <v>241</v>
      </c>
      <c r="B243" s="9">
        <v>2023</v>
      </c>
      <c r="C243" s="11" t="s">
        <v>1810</v>
      </c>
      <c r="D243" s="3" t="s">
        <v>1811</v>
      </c>
      <c r="E243" s="3" t="s">
        <v>1812</v>
      </c>
      <c r="F243" s="3" t="s">
        <v>1813</v>
      </c>
      <c r="G243" s="3" t="s">
        <v>1814</v>
      </c>
      <c r="H243" s="3" t="s">
        <v>1815</v>
      </c>
      <c r="I243" s="3" t="s">
        <v>1816</v>
      </c>
      <c r="J243" s="3" t="s">
        <v>1817</v>
      </c>
      <c r="K243" s="3" t="str">
        <f>HYPERLINK("http://dx.doi.org/10.1109/TBDATA.2023.3284272","http://dx.doi.org/10.1109/TBDATA.2023.3284272")</f>
        <v>http://dx.doi.org/10.1109/TBDATA.2023.3284272</v>
      </c>
      <c r="L243" s="3" t="s">
        <v>35</v>
      </c>
    </row>
    <row r="244" spans="1:12" ht="40" customHeight="1">
      <c r="A244" s="1">
        <v>242</v>
      </c>
      <c r="B244" s="9">
        <v>2023</v>
      </c>
      <c r="C244" s="11" t="s">
        <v>1818</v>
      </c>
      <c r="D244" s="3" t="s">
        <v>1819</v>
      </c>
      <c r="E244" s="3" t="s">
        <v>1820</v>
      </c>
      <c r="F244" s="3" t="s">
        <v>1821</v>
      </c>
      <c r="G244" s="3" t="s">
        <v>321</v>
      </c>
      <c r="H244" s="3" t="s">
        <v>1822</v>
      </c>
      <c r="I244" s="3" t="s">
        <v>1823</v>
      </c>
      <c r="J244" s="3" t="s">
        <v>1824</v>
      </c>
      <c r="K244" s="3" t="str">
        <f>HYPERLINK("http://dx.doi.org/10.1016/j.colsurfa.2022.130446","http://dx.doi.org/10.1016/j.colsurfa.2022.130446")</f>
        <v>http://dx.doi.org/10.1016/j.colsurfa.2022.130446</v>
      </c>
      <c r="L244" s="3" t="s">
        <v>19</v>
      </c>
    </row>
    <row r="245" spans="1:12" ht="40" customHeight="1">
      <c r="A245" s="1">
        <v>243</v>
      </c>
      <c r="B245" s="9">
        <v>2023</v>
      </c>
      <c r="C245" s="11" t="s">
        <v>1825</v>
      </c>
      <c r="D245" s="3" t="s">
        <v>1826</v>
      </c>
      <c r="E245" s="3" t="s">
        <v>1827</v>
      </c>
      <c r="F245" s="3" t="s">
        <v>1828</v>
      </c>
      <c r="G245" s="3" t="s">
        <v>911</v>
      </c>
      <c r="H245" s="3" t="s">
        <v>1829</v>
      </c>
      <c r="I245" s="3" t="s">
        <v>1830</v>
      </c>
      <c r="J245" s="3" t="s">
        <v>1831</v>
      </c>
      <c r="K245" s="3" t="str">
        <f>HYPERLINK("http://dx.doi.org/10.1016/j.saa.2023.122908","http://dx.doi.org/10.1016/j.saa.2023.122908")</f>
        <v>http://dx.doi.org/10.1016/j.saa.2023.122908</v>
      </c>
      <c r="L245" s="3" t="s">
        <v>243</v>
      </c>
    </row>
    <row r="246" spans="1:12" ht="40" customHeight="1">
      <c r="A246" s="1">
        <v>244</v>
      </c>
      <c r="B246" s="9">
        <v>2023</v>
      </c>
      <c r="C246" s="11" t="s">
        <v>1832</v>
      </c>
      <c r="D246" s="3" t="s">
        <v>1833</v>
      </c>
      <c r="E246" s="3" t="s">
        <v>1834</v>
      </c>
      <c r="F246" s="3" t="s">
        <v>1835</v>
      </c>
      <c r="G246" s="3" t="s">
        <v>454</v>
      </c>
      <c r="H246" s="3" t="s">
        <v>1836</v>
      </c>
      <c r="I246" s="3" t="s">
        <v>1837</v>
      </c>
      <c r="J246" s="3" t="s">
        <v>1838</v>
      </c>
      <c r="K246" s="3" t="str">
        <f>HYPERLINK("http://dx.doi.org/10.1016/j.forsciint.2022.111543","http://dx.doi.org/10.1016/j.forsciint.2022.111543")</f>
        <v>http://dx.doi.org/10.1016/j.forsciint.2022.111543</v>
      </c>
      <c r="L246" s="3" t="s">
        <v>449</v>
      </c>
    </row>
    <row r="247" spans="1:12" ht="40" customHeight="1">
      <c r="A247" s="1">
        <v>245</v>
      </c>
      <c r="B247" s="9">
        <v>2023</v>
      </c>
      <c r="C247" s="11" t="s">
        <v>1839</v>
      </c>
      <c r="D247" s="3" t="s">
        <v>1840</v>
      </c>
      <c r="E247" s="3" t="s">
        <v>1841</v>
      </c>
      <c r="F247" s="3" t="s">
        <v>1842</v>
      </c>
      <c r="G247" s="3" t="s">
        <v>24</v>
      </c>
      <c r="H247" s="3" t="s">
        <v>1843</v>
      </c>
      <c r="I247" s="3" t="s">
        <v>1844</v>
      </c>
      <c r="J247" s="3" t="s">
        <v>1845</v>
      </c>
      <c r="K247" s="3" t="str">
        <f>HYPERLINK("http://dx.doi.org/10.1016/j.microc.2023.109184","http://dx.doi.org/10.1016/j.microc.2023.109184")</f>
        <v>http://dx.doi.org/10.1016/j.microc.2023.109184</v>
      </c>
      <c r="L247" s="3" t="s">
        <v>19</v>
      </c>
    </row>
    <row r="248" spans="1:12" ht="40" customHeight="1">
      <c r="A248" s="1">
        <v>246</v>
      </c>
      <c r="B248" s="9">
        <v>2023</v>
      </c>
      <c r="C248" s="11" t="s">
        <v>1846</v>
      </c>
      <c r="D248" s="3" t="s">
        <v>1847</v>
      </c>
      <c r="E248" s="3" t="s">
        <v>1848</v>
      </c>
      <c r="F248" s="3" t="s">
        <v>1849</v>
      </c>
      <c r="G248" s="3" t="s">
        <v>422</v>
      </c>
      <c r="H248" s="3" t="s">
        <v>1850</v>
      </c>
      <c r="I248" s="3" t="s">
        <v>1851</v>
      </c>
      <c r="J248" s="3" t="s">
        <v>1852</v>
      </c>
      <c r="K248" s="3" t="str">
        <f>HYPERLINK("http://dx.doi.org/10.1002/slct.202204438","http://dx.doi.org/10.1002/slct.202204438")</f>
        <v>http://dx.doi.org/10.1002/slct.202204438</v>
      </c>
      <c r="L248" s="3" t="s">
        <v>19</v>
      </c>
    </row>
    <row r="249" spans="1:12" ht="40" customHeight="1">
      <c r="A249" s="1">
        <v>247</v>
      </c>
      <c r="B249" s="9">
        <v>2023</v>
      </c>
      <c r="C249" s="11" t="s">
        <v>1853</v>
      </c>
      <c r="D249" s="3" t="s">
        <v>1854</v>
      </c>
      <c r="E249" s="3" t="s">
        <v>1855</v>
      </c>
      <c r="F249" s="3" t="s">
        <v>1856</v>
      </c>
      <c r="G249" s="3" t="s">
        <v>1281</v>
      </c>
      <c r="H249" s="3" t="s">
        <v>1857</v>
      </c>
      <c r="I249" s="3" t="s">
        <v>1858</v>
      </c>
      <c r="J249" s="3" t="s">
        <v>1859</v>
      </c>
      <c r="K249" s="3" t="str">
        <f>HYPERLINK("http://dx.doi.org/10.1021/acsanm.3c04699","http://dx.doi.org/10.1021/acsanm.3c04699")</f>
        <v>http://dx.doi.org/10.1021/acsanm.3c04699</v>
      </c>
      <c r="L249" s="3" t="s">
        <v>1175</v>
      </c>
    </row>
    <row r="250" spans="1:12" ht="40" customHeight="1">
      <c r="A250" s="1">
        <v>248</v>
      </c>
      <c r="B250" s="9">
        <v>2023</v>
      </c>
      <c r="C250" s="11" t="s">
        <v>1860</v>
      </c>
      <c r="D250" s="3" t="s">
        <v>1861</v>
      </c>
      <c r="E250" s="3" t="s">
        <v>1862</v>
      </c>
      <c r="F250" s="3" t="s">
        <v>1863</v>
      </c>
      <c r="G250" s="3" t="s">
        <v>687</v>
      </c>
      <c r="H250" s="3" t="s">
        <v>1864</v>
      </c>
      <c r="I250" s="3" t="s">
        <v>1865</v>
      </c>
      <c r="J250" s="3" t="s">
        <v>1866</v>
      </c>
      <c r="K250" s="3" t="str">
        <f>HYPERLINK("http://dx.doi.org/10.19756/j.issn.0253-3820.221258","http://dx.doi.org/10.19756/j.issn.0253-3820.221258")</f>
        <v>http://dx.doi.org/10.19756/j.issn.0253-3820.221258</v>
      </c>
      <c r="L250" s="3" t="s">
        <v>19</v>
      </c>
    </row>
    <row r="251" spans="1:12" ht="40" customHeight="1">
      <c r="A251" s="1">
        <v>249</v>
      </c>
      <c r="B251" s="9">
        <v>2023</v>
      </c>
      <c r="C251" s="11" t="s">
        <v>1867</v>
      </c>
      <c r="D251" s="3" t="s">
        <v>1868</v>
      </c>
      <c r="E251" s="3" t="s">
        <v>1869</v>
      </c>
      <c r="F251" s="3" t="s">
        <v>1870</v>
      </c>
      <c r="G251" s="3" t="s">
        <v>49</v>
      </c>
      <c r="H251" s="3" t="s">
        <v>16</v>
      </c>
      <c r="I251" s="3" t="s">
        <v>1772</v>
      </c>
      <c r="J251" s="3" t="s">
        <v>1871</v>
      </c>
      <c r="K251" s="3" t="str">
        <f>HYPERLINK("http://dx.doi.org/10.1039/d2an01940j","http://dx.doi.org/10.1039/d2an01940j")</f>
        <v>http://dx.doi.org/10.1039/d2an01940j</v>
      </c>
      <c r="L251" s="3" t="s">
        <v>19</v>
      </c>
    </row>
    <row r="252" spans="1:12" ht="40" customHeight="1">
      <c r="A252" s="1">
        <v>250</v>
      </c>
      <c r="B252" s="9">
        <v>2023</v>
      </c>
      <c r="C252" s="11" t="s">
        <v>1872</v>
      </c>
      <c r="D252" s="3" t="s">
        <v>1873</v>
      </c>
      <c r="E252" s="3" t="s">
        <v>1874</v>
      </c>
      <c r="F252" s="3" t="s">
        <v>1875</v>
      </c>
      <c r="G252" s="3" t="s">
        <v>1876</v>
      </c>
      <c r="H252" s="3" t="s">
        <v>1877</v>
      </c>
      <c r="I252" s="3" t="s">
        <v>1878</v>
      </c>
      <c r="J252" s="3" t="s">
        <v>1879</v>
      </c>
      <c r="K252" s="3" t="str">
        <f>HYPERLINK("http://dx.doi.org/10.1016/j.bioadv.2023.213482","http://dx.doi.org/10.1016/j.bioadv.2023.213482")</f>
        <v>http://dx.doi.org/10.1016/j.bioadv.2023.213482</v>
      </c>
      <c r="L252" s="3" t="s">
        <v>118</v>
      </c>
    </row>
    <row r="253" spans="1:12" ht="40" customHeight="1">
      <c r="A253" s="1">
        <v>251</v>
      </c>
      <c r="B253" s="9">
        <v>2023</v>
      </c>
      <c r="C253" s="11" t="s">
        <v>1880</v>
      </c>
      <c r="D253" s="3" t="s">
        <v>1881</v>
      </c>
      <c r="E253" s="3" t="s">
        <v>1882</v>
      </c>
      <c r="F253" s="3" t="s">
        <v>1883</v>
      </c>
      <c r="G253" s="3" t="s">
        <v>462</v>
      </c>
      <c r="H253" s="3" t="s">
        <v>1884</v>
      </c>
      <c r="I253" s="3" t="s">
        <v>920</v>
      </c>
      <c r="J253" s="3" t="s">
        <v>1885</v>
      </c>
      <c r="K253" s="3" t="str">
        <f>HYPERLINK("http://dx.doi.org/10.1080/00450618.2021.2002406","http://dx.doi.org/10.1080/00450618.2021.2002406")</f>
        <v>http://dx.doi.org/10.1080/00450618.2021.2002406</v>
      </c>
      <c r="L253" s="3" t="s">
        <v>449</v>
      </c>
    </row>
    <row r="254" spans="1:12" ht="40" customHeight="1">
      <c r="A254" s="1">
        <v>252</v>
      </c>
      <c r="B254" s="9">
        <v>2023</v>
      </c>
      <c r="C254" s="11" t="s">
        <v>1886</v>
      </c>
      <c r="D254" s="3" t="s">
        <v>1887</v>
      </c>
      <c r="E254" s="3" t="s">
        <v>1888</v>
      </c>
      <c r="F254" s="3" t="s">
        <v>1889</v>
      </c>
      <c r="G254" s="3" t="s">
        <v>80</v>
      </c>
      <c r="H254" s="3" t="s">
        <v>1890</v>
      </c>
      <c r="I254" s="3" t="s">
        <v>1056</v>
      </c>
      <c r="J254" s="3" t="s">
        <v>1891</v>
      </c>
      <c r="K254" s="3" t="str">
        <f>HYPERLINK("http://dx.doi.org/10.1016/j.scijus.2023.04.013","http://dx.doi.org/10.1016/j.scijus.2023.04.013")</f>
        <v>http://dx.doi.org/10.1016/j.scijus.2023.04.013</v>
      </c>
      <c r="L254" s="3" t="s">
        <v>84</v>
      </c>
    </row>
    <row r="255" spans="1:12" ht="40" customHeight="1">
      <c r="A255" s="1">
        <v>253</v>
      </c>
      <c r="B255" s="9">
        <v>2023</v>
      </c>
      <c r="C255" s="11" t="s">
        <v>1892</v>
      </c>
      <c r="D255" s="3" t="s">
        <v>1893</v>
      </c>
      <c r="E255" s="3" t="s">
        <v>1894</v>
      </c>
      <c r="F255" s="3" t="s">
        <v>1895</v>
      </c>
      <c r="G255" s="3" t="s">
        <v>146</v>
      </c>
      <c r="H255" s="3" t="s">
        <v>1896</v>
      </c>
      <c r="I255" s="3" t="s">
        <v>1897</v>
      </c>
      <c r="J255" s="3" t="s">
        <v>1898</v>
      </c>
      <c r="K255" s="3" t="str">
        <f>HYPERLINK("http://dx.doi.org/10.3390/s23084006","http://dx.doi.org/10.3390/s23084006")</f>
        <v>http://dx.doi.org/10.3390/s23084006</v>
      </c>
      <c r="L255" s="3" t="s">
        <v>150</v>
      </c>
    </row>
    <row r="256" spans="1:12" ht="40" customHeight="1">
      <c r="A256" s="1">
        <v>254</v>
      </c>
      <c r="B256" s="9">
        <v>2023</v>
      </c>
      <c r="C256" s="11" t="s">
        <v>1899</v>
      </c>
      <c r="D256" s="3" t="s">
        <v>1900</v>
      </c>
      <c r="E256" s="3" t="s">
        <v>1901</v>
      </c>
      <c r="F256" s="3" t="s">
        <v>1902</v>
      </c>
      <c r="G256" s="3" t="s">
        <v>1903</v>
      </c>
      <c r="H256" s="3" t="s">
        <v>1904</v>
      </c>
      <c r="I256" s="3" t="s">
        <v>1905</v>
      </c>
      <c r="J256" s="3" t="s">
        <v>1906</v>
      </c>
      <c r="K256" s="3" t="str">
        <f>HYPERLINK("http://dx.doi.org/10.32604/cmc.2023.031622","http://dx.doi.org/10.32604/cmc.2023.031622")</f>
        <v>http://dx.doi.org/10.32604/cmc.2023.031622</v>
      </c>
      <c r="L256" s="3" t="s">
        <v>1907</v>
      </c>
    </row>
    <row r="257" spans="1:12" ht="40" customHeight="1">
      <c r="A257" s="1">
        <v>255</v>
      </c>
      <c r="B257" s="9">
        <v>2023</v>
      </c>
      <c r="C257" s="11" t="s">
        <v>1908</v>
      </c>
      <c r="D257" s="3" t="s">
        <v>1909</v>
      </c>
      <c r="E257" s="3" t="s">
        <v>1196</v>
      </c>
      <c r="F257" s="3" t="s">
        <v>1197</v>
      </c>
      <c r="G257" s="3" t="s">
        <v>1198</v>
      </c>
      <c r="H257" s="3" t="s">
        <v>1199</v>
      </c>
      <c r="I257" s="3" t="s">
        <v>1200</v>
      </c>
      <c r="J257" s="3" t="s">
        <v>1910</v>
      </c>
      <c r="K257" s="3" t="str">
        <f>HYPERLINK("http://dx.doi.org/10.1002/acp.4127","http://dx.doi.org/10.1002/acp.4127")</f>
        <v>http://dx.doi.org/10.1002/acp.4127</v>
      </c>
      <c r="L257" s="3" t="s">
        <v>167</v>
      </c>
    </row>
    <row r="258" spans="1:12" ht="40" customHeight="1">
      <c r="A258" s="1">
        <v>256</v>
      </c>
      <c r="B258" s="9">
        <v>2023</v>
      </c>
      <c r="C258" s="11" t="s">
        <v>1911</v>
      </c>
      <c r="D258" s="3" t="s">
        <v>1912</v>
      </c>
      <c r="E258" s="3" t="s">
        <v>1913</v>
      </c>
      <c r="F258" s="3" t="s">
        <v>1914</v>
      </c>
      <c r="G258" s="3" t="s">
        <v>1915</v>
      </c>
      <c r="H258" s="3" t="s">
        <v>1916</v>
      </c>
      <c r="I258" s="3" t="s">
        <v>1917</v>
      </c>
      <c r="J258" s="3" t="s">
        <v>1918</v>
      </c>
      <c r="K258" s="3" t="str">
        <f>HYPERLINK("http://dx.doi.org/10.1007/s11277-023-10819-0","http://dx.doi.org/10.1007/s11277-023-10819-0")</f>
        <v>http://dx.doi.org/10.1007/s11277-023-10819-0</v>
      </c>
      <c r="L258" s="3" t="s">
        <v>1919</v>
      </c>
    </row>
    <row r="259" spans="1:12" ht="40" customHeight="1">
      <c r="A259" s="1">
        <v>257</v>
      </c>
      <c r="B259" s="9">
        <v>2023</v>
      </c>
      <c r="C259" s="11" t="s">
        <v>1920</v>
      </c>
      <c r="D259" s="3" t="s">
        <v>1921</v>
      </c>
      <c r="E259" s="3" t="s">
        <v>1922</v>
      </c>
      <c r="F259" s="3" t="s">
        <v>1923</v>
      </c>
      <c r="G259" s="3" t="s">
        <v>1628</v>
      </c>
      <c r="H259" s="3" t="s">
        <v>1924</v>
      </c>
      <c r="I259" s="3" t="s">
        <v>1925</v>
      </c>
      <c r="J259" s="3" t="s">
        <v>1926</v>
      </c>
      <c r="K259" s="3" t="str">
        <f>HYPERLINK("http://dx.doi.org/10.3390/molecules28227597","http://dx.doi.org/10.3390/molecules28227597")</f>
        <v>http://dx.doi.org/10.3390/molecules28227597</v>
      </c>
      <c r="L259" s="3" t="s">
        <v>525</v>
      </c>
    </row>
    <row r="260" spans="1:12" ht="40" customHeight="1">
      <c r="A260" s="1">
        <v>258</v>
      </c>
      <c r="B260" s="9">
        <v>2023</v>
      </c>
      <c r="C260" s="11" t="s">
        <v>1927</v>
      </c>
      <c r="D260" s="3" t="s">
        <v>1928</v>
      </c>
      <c r="E260" s="3" t="s">
        <v>1929</v>
      </c>
      <c r="F260" s="3" t="s">
        <v>1930</v>
      </c>
      <c r="G260" s="3" t="s">
        <v>709</v>
      </c>
      <c r="H260" s="3" t="s">
        <v>1931</v>
      </c>
      <c r="I260" s="3" t="s">
        <v>1932</v>
      </c>
      <c r="J260" s="3" t="s">
        <v>1933</v>
      </c>
      <c r="K260" s="3" t="str">
        <f>HYPERLINK("http://dx.doi.org/10.1007/s00216-023-04757-w","http://dx.doi.org/10.1007/s00216-023-04757-w")</f>
        <v>http://dx.doi.org/10.1007/s00216-023-04757-w</v>
      </c>
      <c r="L260" s="3" t="s">
        <v>525</v>
      </c>
    </row>
    <row r="261" spans="1:12" ht="40" customHeight="1">
      <c r="A261" s="1">
        <v>259</v>
      </c>
      <c r="B261" s="9">
        <v>2023</v>
      </c>
      <c r="C261" s="11" t="s">
        <v>1934</v>
      </c>
      <c r="D261" s="3" t="s">
        <v>1935</v>
      </c>
      <c r="E261" s="3" t="s">
        <v>1936</v>
      </c>
      <c r="F261" s="3" t="s">
        <v>1937</v>
      </c>
      <c r="G261" s="3" t="s">
        <v>560</v>
      </c>
      <c r="H261" s="3" t="s">
        <v>1938</v>
      </c>
      <c r="I261" s="3" t="s">
        <v>1939</v>
      </c>
      <c r="J261" s="3" t="s">
        <v>1940</v>
      </c>
      <c r="K261" s="3" t="str">
        <f>HYPERLINK("http://dx.doi.org/10.1111/1556-4029.15205","http://dx.doi.org/10.1111/1556-4029.15205")</f>
        <v>http://dx.doi.org/10.1111/1556-4029.15205</v>
      </c>
      <c r="L261" s="3" t="s">
        <v>449</v>
      </c>
    </row>
    <row r="262" spans="1:12" ht="40" customHeight="1">
      <c r="A262" s="1">
        <v>260</v>
      </c>
      <c r="B262" s="9">
        <v>2023</v>
      </c>
      <c r="C262" s="11" t="s">
        <v>1941</v>
      </c>
      <c r="D262" s="3" t="s">
        <v>1942</v>
      </c>
      <c r="E262" s="3" t="s">
        <v>1943</v>
      </c>
      <c r="F262" s="3" t="s">
        <v>1944</v>
      </c>
      <c r="G262" s="3" t="s">
        <v>1206</v>
      </c>
      <c r="H262" s="3" t="s">
        <v>16</v>
      </c>
      <c r="I262" s="3" t="s">
        <v>1945</v>
      </c>
      <c r="J262" s="3" t="s">
        <v>1946</v>
      </c>
      <c r="K262" s="3" t="str">
        <f>HYPERLINK("http://dx.doi.org/10.1039/d3ay01256e","http://dx.doi.org/10.1039/d3ay01256e")</f>
        <v>http://dx.doi.org/10.1039/d3ay01256e</v>
      </c>
      <c r="L262" s="3" t="s">
        <v>1209</v>
      </c>
    </row>
    <row r="263" spans="1:12" ht="40" customHeight="1">
      <c r="A263" s="1">
        <v>261</v>
      </c>
      <c r="B263" s="9">
        <v>2023</v>
      </c>
      <c r="C263" s="11" t="s">
        <v>1947</v>
      </c>
      <c r="D263" s="3" t="s">
        <v>1948</v>
      </c>
      <c r="E263" s="3" t="s">
        <v>1949</v>
      </c>
      <c r="F263" s="3" t="s">
        <v>1950</v>
      </c>
      <c r="G263" s="3" t="s">
        <v>1951</v>
      </c>
      <c r="H263" s="3" t="s">
        <v>1952</v>
      </c>
      <c r="I263" s="3" t="s">
        <v>652</v>
      </c>
      <c r="J263" s="3" t="s">
        <v>1953</v>
      </c>
      <c r="K263" s="3" t="str">
        <f>HYPERLINK("http://dx.doi.org/10.3758/s13414-022-02594-0","http://dx.doi.org/10.3758/s13414-022-02594-0")</f>
        <v>http://dx.doi.org/10.3758/s13414-022-02594-0</v>
      </c>
      <c r="L263" s="3" t="s">
        <v>167</v>
      </c>
    </row>
    <row r="264" spans="1:12" ht="40" customHeight="1">
      <c r="A264" s="1">
        <v>262</v>
      </c>
      <c r="B264" s="9">
        <v>2023</v>
      </c>
      <c r="C264" s="11" t="s">
        <v>1954</v>
      </c>
      <c r="D264" s="3" t="s">
        <v>1955</v>
      </c>
      <c r="E264" s="3" t="s">
        <v>1956</v>
      </c>
      <c r="F264" s="3" t="s">
        <v>1957</v>
      </c>
      <c r="G264" s="3" t="s">
        <v>1958</v>
      </c>
      <c r="H264" s="3" t="s">
        <v>1959</v>
      </c>
      <c r="I264" s="3" t="s">
        <v>1960</v>
      </c>
      <c r="J264" s="3" t="s">
        <v>1961</v>
      </c>
      <c r="K264" s="3" t="str">
        <f>HYPERLINK("http://dx.doi.org/10.1002/bio.4440","http://dx.doi.org/10.1002/bio.4440")</f>
        <v>http://dx.doi.org/10.1002/bio.4440</v>
      </c>
      <c r="L264" s="3" t="s">
        <v>19</v>
      </c>
    </row>
    <row r="265" spans="1:12" ht="40" customHeight="1">
      <c r="A265" s="1">
        <v>263</v>
      </c>
      <c r="B265" s="9">
        <v>2023</v>
      </c>
      <c r="C265" s="11" t="s">
        <v>1962</v>
      </c>
      <c r="D265" s="3" t="s">
        <v>1963</v>
      </c>
      <c r="E265" s="3" t="s">
        <v>1964</v>
      </c>
      <c r="F265" s="3" t="s">
        <v>1965</v>
      </c>
      <c r="G265" s="3" t="s">
        <v>390</v>
      </c>
      <c r="H265" s="3" t="s">
        <v>1966</v>
      </c>
      <c r="I265" s="3" t="s">
        <v>1967</v>
      </c>
      <c r="J265" s="3" t="s">
        <v>1968</v>
      </c>
      <c r="K265" s="3" t="str">
        <f>HYPERLINK("http://dx.doi.org/10.1007/s00114-023-01834-z","http://dx.doi.org/10.1007/s00114-023-01834-z")</f>
        <v>http://dx.doi.org/10.1007/s00114-023-01834-z</v>
      </c>
      <c r="L265" s="3" t="s">
        <v>385</v>
      </c>
    </row>
    <row r="266" spans="1:12" ht="40" customHeight="1">
      <c r="A266" s="1">
        <v>264</v>
      </c>
      <c r="B266" s="9">
        <v>2023</v>
      </c>
      <c r="C266" s="11" t="s">
        <v>1969</v>
      </c>
      <c r="D266" s="3" t="s">
        <v>1970</v>
      </c>
      <c r="E266" s="3" t="s">
        <v>1971</v>
      </c>
      <c r="F266" s="3" t="s">
        <v>1972</v>
      </c>
      <c r="G266" s="3" t="s">
        <v>666</v>
      </c>
      <c r="H266" s="3" t="s">
        <v>1973</v>
      </c>
      <c r="I266" s="3" t="s">
        <v>886</v>
      </c>
      <c r="J266" s="3" t="s">
        <v>1974</v>
      </c>
      <c r="K266" s="3" t="str">
        <f>HYPERLINK("http://dx.doi.org/10.1016/j.jphotochem.2022.114418","http://dx.doi.org/10.1016/j.jphotochem.2022.114418")</f>
        <v>http://dx.doi.org/10.1016/j.jphotochem.2022.114418</v>
      </c>
      <c r="L266" s="3" t="s">
        <v>19</v>
      </c>
    </row>
    <row r="267" spans="1:12" ht="40" customHeight="1">
      <c r="A267" s="1">
        <v>265</v>
      </c>
      <c r="B267" s="9">
        <v>2023</v>
      </c>
      <c r="C267" s="11" t="s">
        <v>1975</v>
      </c>
      <c r="D267" s="3" t="s">
        <v>1976</v>
      </c>
      <c r="E267" s="3" t="s">
        <v>1977</v>
      </c>
      <c r="F267" s="3" t="s">
        <v>1978</v>
      </c>
      <c r="G267" s="3" t="s">
        <v>422</v>
      </c>
      <c r="H267" s="3" t="s">
        <v>1979</v>
      </c>
      <c r="I267" s="3" t="s">
        <v>1980</v>
      </c>
      <c r="J267" s="3" t="s">
        <v>1981</v>
      </c>
      <c r="K267" s="3" t="str">
        <f>HYPERLINK("http://dx.doi.org/10.1002/slct.202302186","http://dx.doi.org/10.1002/slct.202302186")</f>
        <v>http://dx.doi.org/10.1002/slct.202302186</v>
      </c>
      <c r="L267" s="3" t="s">
        <v>19</v>
      </c>
    </row>
    <row r="268" spans="1:12" ht="40" customHeight="1">
      <c r="A268" s="1">
        <v>266</v>
      </c>
      <c r="B268" s="9">
        <v>2023</v>
      </c>
      <c r="C268" s="11" t="s">
        <v>1982</v>
      </c>
      <c r="D268" s="3" t="s">
        <v>1983</v>
      </c>
      <c r="E268" s="3" t="s">
        <v>1984</v>
      </c>
      <c r="F268" s="3" t="s">
        <v>1985</v>
      </c>
      <c r="G268" s="3" t="s">
        <v>49</v>
      </c>
      <c r="H268" s="3" t="s">
        <v>16</v>
      </c>
      <c r="I268" s="3" t="s">
        <v>1772</v>
      </c>
      <c r="J268" s="3" t="s">
        <v>1986</v>
      </c>
      <c r="K268" s="3" t="str">
        <f>HYPERLINK("http://dx.doi.org/10.1039/d3an00511a","http://dx.doi.org/10.1039/d3an00511a")</f>
        <v>http://dx.doi.org/10.1039/d3an00511a</v>
      </c>
      <c r="L268" s="3" t="s">
        <v>19</v>
      </c>
    </row>
    <row r="269" spans="1:12" ht="40" customHeight="1">
      <c r="A269" s="1">
        <v>267</v>
      </c>
      <c r="B269" s="9">
        <v>2023</v>
      </c>
      <c r="C269" s="11" t="s">
        <v>1987</v>
      </c>
      <c r="D269" s="3" t="s">
        <v>1988</v>
      </c>
      <c r="E269" s="3" t="s">
        <v>1989</v>
      </c>
      <c r="F269" s="3" t="s">
        <v>1990</v>
      </c>
      <c r="G269" s="3" t="s">
        <v>422</v>
      </c>
      <c r="H269" s="3" t="s">
        <v>1991</v>
      </c>
      <c r="I269" s="3" t="s">
        <v>1992</v>
      </c>
      <c r="J269" s="3" t="s">
        <v>1993</v>
      </c>
      <c r="K269" s="3" t="str">
        <f>HYPERLINK("http://dx.doi.org/10.1002/slct.202301101","http://dx.doi.org/10.1002/slct.202301101")</f>
        <v>http://dx.doi.org/10.1002/slct.202301101</v>
      </c>
      <c r="L269" s="3" t="s">
        <v>19</v>
      </c>
    </row>
    <row r="270" spans="1:12" ht="40" customHeight="1">
      <c r="A270" s="1">
        <v>268</v>
      </c>
      <c r="B270" s="9">
        <v>2022</v>
      </c>
      <c r="C270" s="11" t="s">
        <v>1994</v>
      </c>
      <c r="D270" s="3" t="s">
        <v>1995</v>
      </c>
      <c r="E270" s="3" t="s">
        <v>1996</v>
      </c>
      <c r="F270" s="3" t="s">
        <v>1997</v>
      </c>
      <c r="G270" s="3" t="s">
        <v>833</v>
      </c>
      <c r="H270" s="3" t="s">
        <v>16</v>
      </c>
      <c r="I270" s="3" t="s">
        <v>16</v>
      </c>
      <c r="J270" s="3" t="s">
        <v>1998</v>
      </c>
      <c r="K270" s="3" t="str">
        <f>HYPERLINK("http://dx.doi.org/10.1039/d2ra06728e","http://dx.doi.org/10.1039/d2ra06728e")</f>
        <v>http://dx.doi.org/10.1039/d2ra06728e</v>
      </c>
      <c r="L270" s="3" t="s">
        <v>19</v>
      </c>
    </row>
    <row r="271" spans="1:12" ht="40" customHeight="1">
      <c r="A271" s="1">
        <v>269</v>
      </c>
      <c r="B271" s="10">
        <v>2022</v>
      </c>
      <c r="C271" s="12" t="s">
        <v>1999</v>
      </c>
      <c r="D271" s="4" t="s">
        <v>2000</v>
      </c>
      <c r="E271" s="4" t="s">
        <v>2001</v>
      </c>
      <c r="F271" s="4" t="s">
        <v>2002</v>
      </c>
      <c r="G271" s="4" t="s">
        <v>80</v>
      </c>
      <c r="H271" s="4" t="s">
        <v>2003</v>
      </c>
      <c r="I271" s="4" t="s">
        <v>2004</v>
      </c>
      <c r="J271" s="4" t="s">
        <v>2005</v>
      </c>
      <c r="K271" s="4">
        <v>0</v>
      </c>
      <c r="L271" s="4" t="s">
        <v>84</v>
      </c>
    </row>
    <row r="272" spans="1:12" ht="40" customHeight="1">
      <c r="A272" s="1">
        <v>270</v>
      </c>
      <c r="B272" s="9">
        <v>2022</v>
      </c>
      <c r="C272" s="11" t="s">
        <v>2006</v>
      </c>
      <c r="D272" s="3" t="s">
        <v>2007</v>
      </c>
      <c r="E272" s="3" t="s">
        <v>2008</v>
      </c>
      <c r="F272" s="3" t="s">
        <v>2009</v>
      </c>
      <c r="G272" s="3" t="s">
        <v>996</v>
      </c>
      <c r="H272" s="3" t="s">
        <v>2010</v>
      </c>
      <c r="I272" s="3" t="s">
        <v>2011</v>
      </c>
      <c r="J272" s="3" t="s">
        <v>2012</v>
      </c>
      <c r="K272" s="3" t="str">
        <f>HYPERLINK("http://dx.doi.org/10.1016/j.matchemphys.2022.126619","http://dx.doi.org/10.1016/j.matchemphys.2022.126619")</f>
        <v>http://dx.doi.org/10.1016/j.matchemphys.2022.126619</v>
      </c>
      <c r="L272" s="3" t="s">
        <v>118</v>
      </c>
    </row>
    <row r="273" spans="1:12" ht="40" customHeight="1">
      <c r="A273" s="1">
        <v>271</v>
      </c>
      <c r="B273" s="9">
        <v>2022</v>
      </c>
      <c r="C273" s="11" t="s">
        <v>2013</v>
      </c>
      <c r="D273" s="3" t="s">
        <v>2014</v>
      </c>
      <c r="E273" s="3" t="s">
        <v>2015</v>
      </c>
      <c r="F273" s="3" t="s">
        <v>2016</v>
      </c>
      <c r="G273" s="3" t="s">
        <v>2017</v>
      </c>
      <c r="H273" s="3" t="s">
        <v>2018</v>
      </c>
      <c r="I273" s="3" t="s">
        <v>2019</v>
      </c>
      <c r="J273" s="3" t="s">
        <v>2020</v>
      </c>
      <c r="K273" s="3" t="str">
        <f>HYPERLINK("http://dx.doi.org/10.1016/j.jmat.2021.03.005","http://dx.doi.org/10.1016/j.jmat.2021.03.005")</f>
        <v>http://dx.doi.org/10.1016/j.jmat.2021.03.005</v>
      </c>
      <c r="L273" s="3" t="s">
        <v>488</v>
      </c>
    </row>
    <row r="274" spans="1:12" ht="40" customHeight="1">
      <c r="A274" s="1">
        <v>272</v>
      </c>
      <c r="B274" s="9">
        <v>2022</v>
      </c>
      <c r="C274" s="11" t="s">
        <v>2021</v>
      </c>
      <c r="D274" s="3" t="s">
        <v>2022</v>
      </c>
      <c r="E274" s="3" t="s">
        <v>2023</v>
      </c>
      <c r="F274" s="3" t="s">
        <v>2024</v>
      </c>
      <c r="G274" s="3" t="s">
        <v>80</v>
      </c>
      <c r="H274" s="3" t="s">
        <v>2025</v>
      </c>
      <c r="I274" s="3" t="s">
        <v>2026</v>
      </c>
      <c r="J274" s="3" t="s">
        <v>2027</v>
      </c>
      <c r="K274" s="3" t="str">
        <f>HYPERLINK("http://dx.doi.org/10.1016/j.scijus.2022.03.004","http://dx.doi.org/10.1016/j.scijus.2022.03.004")</f>
        <v>http://dx.doi.org/10.1016/j.scijus.2022.03.004</v>
      </c>
      <c r="L274" s="3" t="s">
        <v>84</v>
      </c>
    </row>
    <row r="275" spans="1:12" ht="40" customHeight="1">
      <c r="A275" s="1">
        <v>273</v>
      </c>
      <c r="B275" s="9">
        <v>2022</v>
      </c>
      <c r="C275" s="11" t="s">
        <v>2028</v>
      </c>
      <c r="D275" s="3" t="s">
        <v>2029</v>
      </c>
      <c r="E275" s="3" t="s">
        <v>2030</v>
      </c>
      <c r="F275" s="3" t="s">
        <v>2031</v>
      </c>
      <c r="G275" s="3" t="s">
        <v>188</v>
      </c>
      <c r="H275" s="3" t="s">
        <v>2032</v>
      </c>
      <c r="I275" s="3" t="s">
        <v>2033</v>
      </c>
      <c r="J275" s="3" t="s">
        <v>2034</v>
      </c>
      <c r="K275" s="3" t="str">
        <f>HYPERLINK("http://dx.doi.org/10.1016/j.molstruc.2021.132302","http://dx.doi.org/10.1016/j.molstruc.2021.132302")</f>
        <v>http://dx.doi.org/10.1016/j.molstruc.2021.132302</v>
      </c>
      <c r="L275" s="3" t="s">
        <v>19</v>
      </c>
    </row>
    <row r="276" spans="1:12" ht="40" customHeight="1">
      <c r="A276" s="1">
        <v>274</v>
      </c>
      <c r="B276" s="9">
        <v>2022</v>
      </c>
      <c r="C276" s="11" t="s">
        <v>2035</v>
      </c>
      <c r="D276" s="3" t="s">
        <v>2036</v>
      </c>
      <c r="E276" s="3" t="s">
        <v>2037</v>
      </c>
      <c r="F276" s="3" t="s">
        <v>2038</v>
      </c>
      <c r="G276" s="3" t="s">
        <v>1348</v>
      </c>
      <c r="H276" s="3" t="s">
        <v>2039</v>
      </c>
      <c r="I276" s="3" t="s">
        <v>1772</v>
      </c>
      <c r="J276" s="3" t="s">
        <v>2040</v>
      </c>
      <c r="K276" s="3" t="str">
        <f>HYPERLINK("http://dx.doi.org/10.1016/j.electacta.2022.140502","http://dx.doi.org/10.1016/j.electacta.2022.140502")</f>
        <v>http://dx.doi.org/10.1016/j.electacta.2022.140502</v>
      </c>
      <c r="L276" s="3" t="s">
        <v>1352</v>
      </c>
    </row>
    <row r="277" spans="1:12" ht="40" customHeight="1">
      <c r="A277" s="1">
        <v>275</v>
      </c>
      <c r="B277" s="9">
        <v>2022</v>
      </c>
      <c r="C277" s="11" t="s">
        <v>2041</v>
      </c>
      <c r="D277" s="3" t="s">
        <v>2042</v>
      </c>
      <c r="E277" s="3" t="s">
        <v>2043</v>
      </c>
      <c r="F277" s="3" t="s">
        <v>2044</v>
      </c>
      <c r="G277" s="3" t="s">
        <v>2045</v>
      </c>
      <c r="H277" s="3" t="s">
        <v>16</v>
      </c>
      <c r="I277" s="3" t="s">
        <v>2046</v>
      </c>
      <c r="J277" s="3" t="s">
        <v>2047</v>
      </c>
      <c r="K277" s="3" t="str">
        <f>HYPERLINK("http://dx.doi.org/10.1155/2022/1626953","http://dx.doi.org/10.1155/2022/1626953")</f>
        <v>http://dx.doi.org/10.1155/2022/1626953</v>
      </c>
      <c r="L277" s="3" t="s">
        <v>2048</v>
      </c>
    </row>
    <row r="278" spans="1:12" ht="40" customHeight="1">
      <c r="A278" s="1">
        <v>276</v>
      </c>
      <c r="B278" s="9">
        <v>2022</v>
      </c>
      <c r="C278" s="11" t="s">
        <v>2049</v>
      </c>
      <c r="D278" s="3" t="s">
        <v>2050</v>
      </c>
      <c r="E278" s="3" t="s">
        <v>2051</v>
      </c>
      <c r="F278" s="3" t="s">
        <v>2052</v>
      </c>
      <c r="G278" s="3" t="s">
        <v>2053</v>
      </c>
      <c r="H278" s="3" t="s">
        <v>2054</v>
      </c>
      <c r="I278" s="3" t="s">
        <v>2055</v>
      </c>
      <c r="J278" s="3" t="s">
        <v>2056</v>
      </c>
      <c r="K278" s="3" t="str">
        <f>HYPERLINK("http://dx.doi.org/10.1021/acssuschemeng.2c04516","http://dx.doi.org/10.1021/acssuschemeng.2c04516")</f>
        <v>http://dx.doi.org/10.1021/acssuschemeng.2c04516</v>
      </c>
      <c r="L278" s="3" t="s">
        <v>2057</v>
      </c>
    </row>
    <row r="279" spans="1:12" ht="40" customHeight="1">
      <c r="A279" s="1">
        <v>277</v>
      </c>
      <c r="B279" s="9">
        <v>2022</v>
      </c>
      <c r="C279" s="11" t="s">
        <v>2058</v>
      </c>
      <c r="D279" s="3" t="s">
        <v>2059</v>
      </c>
      <c r="E279" s="3" t="s">
        <v>2060</v>
      </c>
      <c r="F279" s="3" t="s">
        <v>2061</v>
      </c>
      <c r="G279" s="3" t="s">
        <v>1423</v>
      </c>
      <c r="H279" s="3" t="s">
        <v>2062</v>
      </c>
      <c r="I279" s="3" t="s">
        <v>2063</v>
      </c>
      <c r="J279" s="3" t="s">
        <v>2064</v>
      </c>
      <c r="K279" s="3" t="str">
        <f>HYPERLINK("http://dx.doi.org/10.1021/acsami.2c02563","http://dx.doi.org/10.1021/acsami.2c02563")</f>
        <v>http://dx.doi.org/10.1021/acsami.2c02563</v>
      </c>
      <c r="L279" s="3" t="s">
        <v>1175</v>
      </c>
    </row>
    <row r="280" spans="1:12" ht="40" customHeight="1">
      <c r="A280" s="1">
        <v>278</v>
      </c>
      <c r="B280" s="9">
        <v>2022</v>
      </c>
      <c r="C280" s="11" t="s">
        <v>2065</v>
      </c>
      <c r="D280" s="3" t="s">
        <v>2066</v>
      </c>
      <c r="E280" s="3" t="s">
        <v>2067</v>
      </c>
      <c r="F280" s="3" t="s">
        <v>2068</v>
      </c>
      <c r="G280" s="3" t="s">
        <v>560</v>
      </c>
      <c r="H280" s="3" t="s">
        <v>2069</v>
      </c>
      <c r="I280" s="3" t="s">
        <v>2070</v>
      </c>
      <c r="J280" s="3" t="s">
        <v>2071</v>
      </c>
      <c r="K280" s="3" t="str">
        <f>HYPERLINK("http://dx.doi.org/10.1111/1556-4029.14898","http://dx.doi.org/10.1111/1556-4029.14898")</f>
        <v>http://dx.doi.org/10.1111/1556-4029.14898</v>
      </c>
      <c r="L280" s="3" t="s">
        <v>449</v>
      </c>
    </row>
    <row r="281" spans="1:12" ht="40" customHeight="1">
      <c r="A281" s="1">
        <v>279</v>
      </c>
      <c r="B281" s="9">
        <v>2022</v>
      </c>
      <c r="C281" s="11" t="s">
        <v>2072</v>
      </c>
      <c r="D281" s="3" t="s">
        <v>2073</v>
      </c>
      <c r="E281" s="3" t="s">
        <v>2074</v>
      </c>
      <c r="F281" s="3" t="s">
        <v>2075</v>
      </c>
      <c r="G281" s="3" t="s">
        <v>2076</v>
      </c>
      <c r="H281" s="3" t="s">
        <v>2077</v>
      </c>
      <c r="I281" s="3" t="s">
        <v>2078</v>
      </c>
      <c r="J281" s="3" t="s">
        <v>2079</v>
      </c>
      <c r="K281" s="3" t="str">
        <f>HYPERLINK("http://dx.doi.org/10.21577/0103-5053.20220150","http://dx.doi.org/10.21577/0103-5053.20220150")</f>
        <v>http://dx.doi.org/10.21577/0103-5053.20220150</v>
      </c>
      <c r="L281" s="3" t="s">
        <v>19</v>
      </c>
    </row>
    <row r="282" spans="1:12" ht="40" customHeight="1">
      <c r="A282" s="1">
        <v>280</v>
      </c>
      <c r="B282" s="9">
        <v>2022</v>
      </c>
      <c r="C282" s="11" t="s">
        <v>2080</v>
      </c>
      <c r="D282" s="3" t="s">
        <v>2081</v>
      </c>
      <c r="E282" s="3" t="s">
        <v>2082</v>
      </c>
      <c r="F282" s="3" t="s">
        <v>2083</v>
      </c>
      <c r="G282" s="3" t="s">
        <v>2084</v>
      </c>
      <c r="H282" s="3" t="s">
        <v>2085</v>
      </c>
      <c r="I282" s="3" t="s">
        <v>614</v>
      </c>
      <c r="J282" s="3" t="s">
        <v>2086</v>
      </c>
      <c r="K282" s="3" t="str">
        <f>HYPERLINK("http://dx.doi.org/10.1016/j.apm.2021.10.006","http://dx.doi.org/10.1016/j.apm.2021.10.006")</f>
        <v>http://dx.doi.org/10.1016/j.apm.2021.10.006</v>
      </c>
      <c r="L282" s="3" t="s">
        <v>2087</v>
      </c>
    </row>
    <row r="283" spans="1:12" ht="40" customHeight="1">
      <c r="A283" s="1">
        <v>281</v>
      </c>
      <c r="B283" s="9">
        <v>2022</v>
      </c>
      <c r="C283" s="11" t="s">
        <v>2088</v>
      </c>
      <c r="D283" s="3" t="s">
        <v>2089</v>
      </c>
      <c r="E283" s="3" t="s">
        <v>2090</v>
      </c>
      <c r="F283" s="3" t="s">
        <v>2091</v>
      </c>
      <c r="G283" s="3" t="s">
        <v>454</v>
      </c>
      <c r="H283" s="3" t="s">
        <v>2092</v>
      </c>
      <c r="I283" s="3" t="s">
        <v>2093</v>
      </c>
      <c r="J283" s="3" t="s">
        <v>2094</v>
      </c>
      <c r="K283" s="3" t="str">
        <f>HYPERLINK("http://dx.doi.org/10.1016/j.forsciint.2022.111195","http://dx.doi.org/10.1016/j.forsciint.2022.111195")</f>
        <v>http://dx.doi.org/10.1016/j.forsciint.2022.111195</v>
      </c>
      <c r="L283" s="3" t="s">
        <v>449</v>
      </c>
    </row>
    <row r="284" spans="1:12" ht="40" customHeight="1">
      <c r="A284" s="1">
        <v>282</v>
      </c>
      <c r="B284" s="9">
        <v>2022</v>
      </c>
      <c r="C284" s="11" t="s">
        <v>2095</v>
      </c>
      <c r="D284" s="3" t="s">
        <v>2096</v>
      </c>
      <c r="E284" s="3" t="s">
        <v>2097</v>
      </c>
      <c r="F284" s="3" t="s">
        <v>2098</v>
      </c>
      <c r="G284" s="3" t="s">
        <v>1572</v>
      </c>
      <c r="H284" s="3" t="s">
        <v>2099</v>
      </c>
      <c r="I284" s="3" t="s">
        <v>1395</v>
      </c>
      <c r="J284" s="3" t="s">
        <v>2100</v>
      </c>
      <c r="K284" s="3" t="str">
        <f>HYPERLINK("http://dx.doi.org/10.1016/j.eswa.2022.117313","http://dx.doi.org/10.1016/j.eswa.2022.117313")</f>
        <v>http://dx.doi.org/10.1016/j.eswa.2022.117313</v>
      </c>
      <c r="L284" s="3" t="s">
        <v>1575</v>
      </c>
    </row>
    <row r="285" spans="1:12" ht="40" customHeight="1">
      <c r="A285" s="1">
        <v>283</v>
      </c>
      <c r="B285" s="9">
        <v>2022</v>
      </c>
      <c r="C285" s="11" t="s">
        <v>2101</v>
      </c>
      <c r="D285" s="3" t="s">
        <v>2102</v>
      </c>
      <c r="E285" s="3" t="s">
        <v>2103</v>
      </c>
      <c r="F285" s="3" t="s">
        <v>2104</v>
      </c>
      <c r="G285" s="3" t="s">
        <v>2105</v>
      </c>
      <c r="H285" s="3" t="s">
        <v>2106</v>
      </c>
      <c r="I285" s="3" t="s">
        <v>2107</v>
      </c>
      <c r="J285" s="3" t="s">
        <v>2108</v>
      </c>
      <c r="K285" s="3" t="str">
        <f>HYPERLINK("http://dx.doi.org/10.1016/j.mtnano.2022.100246","http://dx.doi.org/10.1016/j.mtnano.2022.100246")</f>
        <v>http://dx.doi.org/10.1016/j.mtnano.2022.100246</v>
      </c>
      <c r="L285" s="3" t="s">
        <v>1175</v>
      </c>
    </row>
    <row r="286" spans="1:12" ht="40" customHeight="1">
      <c r="A286" s="1">
        <v>284</v>
      </c>
      <c r="B286" s="9">
        <v>2022</v>
      </c>
      <c r="C286" s="11" t="s">
        <v>2109</v>
      </c>
      <c r="D286" s="3" t="s">
        <v>2110</v>
      </c>
      <c r="E286" s="3" t="s">
        <v>2111</v>
      </c>
      <c r="F286" s="3" t="s">
        <v>2112</v>
      </c>
      <c r="G286" s="3" t="s">
        <v>2113</v>
      </c>
      <c r="H286" s="3" t="s">
        <v>2114</v>
      </c>
      <c r="I286" s="3" t="s">
        <v>2115</v>
      </c>
      <c r="J286" s="3" t="s">
        <v>2116</v>
      </c>
      <c r="K286" s="3" t="str">
        <f>HYPERLINK("http://dx.doi.org/10.1080/10584587.2021.1961523","http://dx.doi.org/10.1080/10584587.2021.1961523")</f>
        <v>http://dx.doi.org/10.1080/10584587.2021.1961523</v>
      </c>
      <c r="L286" s="3" t="s">
        <v>2117</v>
      </c>
    </row>
    <row r="287" spans="1:12" ht="40" customHeight="1">
      <c r="A287" s="1">
        <v>285</v>
      </c>
      <c r="B287" s="9">
        <v>2022</v>
      </c>
      <c r="C287" s="11" t="s">
        <v>2118</v>
      </c>
      <c r="D287" s="3" t="s">
        <v>2119</v>
      </c>
      <c r="E287" s="3" t="s">
        <v>2120</v>
      </c>
      <c r="F287" s="3" t="s">
        <v>2121</v>
      </c>
      <c r="G287" s="3" t="s">
        <v>255</v>
      </c>
      <c r="H287" s="3" t="s">
        <v>2122</v>
      </c>
      <c r="I287" s="3" t="s">
        <v>2123</v>
      </c>
      <c r="J287" s="3" t="s">
        <v>2124</v>
      </c>
      <c r="K287" s="3" t="str">
        <f>HYPERLINK("http://dx.doi.org/10.1016/j.knosys.2022.109148","http://dx.doi.org/10.1016/j.knosys.2022.109148")</f>
        <v>http://dx.doi.org/10.1016/j.knosys.2022.109148</v>
      </c>
      <c r="L287" s="3" t="s">
        <v>35</v>
      </c>
    </row>
    <row r="288" spans="1:12" ht="40" customHeight="1">
      <c r="A288" s="1">
        <v>286</v>
      </c>
      <c r="B288" s="9">
        <v>2022</v>
      </c>
      <c r="C288" s="11" t="s">
        <v>2125</v>
      </c>
      <c r="D288" s="3" t="s">
        <v>2126</v>
      </c>
      <c r="E288" s="3" t="s">
        <v>2127</v>
      </c>
      <c r="F288" s="3" t="s">
        <v>2128</v>
      </c>
      <c r="G288" s="3" t="s">
        <v>155</v>
      </c>
      <c r="H288" s="3" t="s">
        <v>2129</v>
      </c>
      <c r="I288" s="3" t="s">
        <v>2130</v>
      </c>
      <c r="J288" s="3" t="s">
        <v>2131</v>
      </c>
      <c r="K288" s="3" t="str">
        <f>HYPERLINK("http://dx.doi.org/10.1016/j.inoche.2022.109266","http://dx.doi.org/10.1016/j.inoche.2022.109266")</f>
        <v>http://dx.doi.org/10.1016/j.inoche.2022.109266</v>
      </c>
      <c r="L288" s="3" t="s">
        <v>19</v>
      </c>
    </row>
    <row r="289" spans="1:12" ht="40" customHeight="1">
      <c r="A289" s="1">
        <v>287</v>
      </c>
      <c r="B289" s="9">
        <v>2022</v>
      </c>
      <c r="C289" s="11" t="s">
        <v>2132</v>
      </c>
      <c r="D289" s="3" t="s">
        <v>2133</v>
      </c>
      <c r="E289" s="3" t="s">
        <v>2134</v>
      </c>
      <c r="F289" s="3" t="s">
        <v>2135</v>
      </c>
      <c r="G289" s="3" t="s">
        <v>560</v>
      </c>
      <c r="H289" s="3" t="s">
        <v>2136</v>
      </c>
      <c r="I289" s="3" t="s">
        <v>2137</v>
      </c>
      <c r="J289" s="3" t="s">
        <v>2138</v>
      </c>
      <c r="K289" s="3" t="str">
        <f>HYPERLINK("http://dx.doi.org/10.1111/1556-4029.14993","http://dx.doi.org/10.1111/1556-4029.14993")</f>
        <v>http://dx.doi.org/10.1111/1556-4029.14993</v>
      </c>
      <c r="L289" s="3" t="s">
        <v>449</v>
      </c>
    </row>
    <row r="290" spans="1:12" ht="40" customHeight="1">
      <c r="A290" s="1">
        <v>288</v>
      </c>
      <c r="B290" s="9">
        <v>2022</v>
      </c>
      <c r="C290" s="11" t="s">
        <v>2139</v>
      </c>
      <c r="D290" s="3" t="s">
        <v>2140</v>
      </c>
      <c r="E290" s="3" t="s">
        <v>2141</v>
      </c>
      <c r="F290" s="3" t="s">
        <v>2142</v>
      </c>
      <c r="G290" s="3" t="s">
        <v>1572</v>
      </c>
      <c r="H290" s="3" t="s">
        <v>2143</v>
      </c>
      <c r="I290" s="3" t="s">
        <v>1749</v>
      </c>
      <c r="J290" s="3" t="s">
        <v>2144</v>
      </c>
      <c r="K290" s="3" t="str">
        <f>HYPERLINK("http://dx.doi.org/10.1016/j.eswa.2022.117054","http://dx.doi.org/10.1016/j.eswa.2022.117054")</f>
        <v>http://dx.doi.org/10.1016/j.eswa.2022.117054</v>
      </c>
      <c r="L290" s="3" t="s">
        <v>1575</v>
      </c>
    </row>
    <row r="291" spans="1:12" ht="40" customHeight="1">
      <c r="A291" s="1">
        <v>289</v>
      </c>
      <c r="B291" s="9">
        <v>2022</v>
      </c>
      <c r="C291" s="11" t="s">
        <v>2145</v>
      </c>
      <c r="D291" s="3" t="s">
        <v>2146</v>
      </c>
      <c r="E291" s="3" t="s">
        <v>2147</v>
      </c>
      <c r="F291" s="3" t="s">
        <v>2148</v>
      </c>
      <c r="G291" s="3" t="s">
        <v>2149</v>
      </c>
      <c r="H291" s="3" t="s">
        <v>16</v>
      </c>
      <c r="I291" s="3" t="s">
        <v>2150</v>
      </c>
      <c r="J291" s="3" t="s">
        <v>2151</v>
      </c>
      <c r="K291" s="3" t="str">
        <f>HYPERLINK("http://dx.doi.org/10.1073/pnas.2206567119","http://dx.doi.org/10.1073/pnas.2206567119")</f>
        <v>http://dx.doi.org/10.1073/pnas.2206567119</v>
      </c>
      <c r="L291" s="3" t="s">
        <v>385</v>
      </c>
    </row>
    <row r="292" spans="1:12" ht="40" customHeight="1">
      <c r="A292" s="1">
        <v>290</v>
      </c>
      <c r="B292" s="9">
        <v>2022</v>
      </c>
      <c r="C292" s="11" t="s">
        <v>2152</v>
      </c>
      <c r="D292" s="3" t="s">
        <v>2153</v>
      </c>
      <c r="E292" s="3" t="s">
        <v>2154</v>
      </c>
      <c r="F292" s="3" t="s">
        <v>2155</v>
      </c>
      <c r="G292" s="3" t="s">
        <v>1415</v>
      </c>
      <c r="H292" s="3" t="s">
        <v>2156</v>
      </c>
      <c r="I292" s="3" t="s">
        <v>2157</v>
      </c>
      <c r="J292" s="3" t="s">
        <v>2158</v>
      </c>
      <c r="K292" s="3" t="str">
        <f>HYPERLINK("http://dx.doi.org/10.1007/s11042-021-11541-4","http://dx.doi.org/10.1007/s11042-021-11541-4")</f>
        <v>http://dx.doi.org/10.1007/s11042-021-11541-4</v>
      </c>
      <c r="L292" s="3" t="s">
        <v>100</v>
      </c>
    </row>
    <row r="293" spans="1:12" ht="40" customHeight="1">
      <c r="A293" s="1">
        <v>291</v>
      </c>
      <c r="B293" s="9">
        <v>2022</v>
      </c>
      <c r="C293" s="11" t="s">
        <v>2159</v>
      </c>
      <c r="D293" s="3" t="s">
        <v>2160</v>
      </c>
      <c r="E293" s="3" t="s">
        <v>2161</v>
      </c>
      <c r="F293" s="3" t="s">
        <v>2162</v>
      </c>
      <c r="G293" s="3" t="s">
        <v>2163</v>
      </c>
      <c r="H293" s="3" t="s">
        <v>2164</v>
      </c>
      <c r="I293" s="3" t="s">
        <v>2165</v>
      </c>
      <c r="J293" s="3" t="s">
        <v>2166</v>
      </c>
      <c r="K293" s="3" t="str">
        <f>HYPERLINK("http://dx.doi.org/10.3390/nano12193277","http://dx.doi.org/10.3390/nano12193277")</f>
        <v>http://dx.doi.org/10.3390/nano12193277</v>
      </c>
      <c r="L293" s="3" t="s">
        <v>333</v>
      </c>
    </row>
    <row r="294" spans="1:12" ht="40" customHeight="1">
      <c r="A294" s="1">
        <v>292</v>
      </c>
      <c r="B294" s="9">
        <v>2022</v>
      </c>
      <c r="C294" s="11" t="s">
        <v>2167</v>
      </c>
      <c r="D294" s="3" t="s">
        <v>2168</v>
      </c>
      <c r="E294" s="3" t="s">
        <v>2169</v>
      </c>
      <c r="F294" s="3" t="s">
        <v>2170</v>
      </c>
      <c r="G294" s="3" t="s">
        <v>1198</v>
      </c>
      <c r="H294" s="3" t="s">
        <v>2171</v>
      </c>
      <c r="I294" s="3" t="s">
        <v>2172</v>
      </c>
      <c r="J294" s="3" t="s">
        <v>2173</v>
      </c>
      <c r="K294" s="3" t="str">
        <f>HYPERLINK("http://dx.doi.org/10.1002/acp.4016","http://dx.doi.org/10.1002/acp.4016")</f>
        <v>http://dx.doi.org/10.1002/acp.4016</v>
      </c>
      <c r="L294" s="3" t="s">
        <v>167</v>
      </c>
    </row>
    <row r="295" spans="1:12" ht="40" customHeight="1">
      <c r="A295" s="1">
        <v>293</v>
      </c>
      <c r="B295" s="9">
        <v>2022</v>
      </c>
      <c r="C295" s="11" t="s">
        <v>2174</v>
      </c>
      <c r="D295" s="3" t="s">
        <v>2175</v>
      </c>
      <c r="E295" s="3" t="s">
        <v>2176</v>
      </c>
      <c r="F295" s="3" t="s">
        <v>2177</v>
      </c>
      <c r="G295" s="3" t="s">
        <v>80</v>
      </c>
      <c r="H295" s="3" t="s">
        <v>2178</v>
      </c>
      <c r="I295" s="3" t="s">
        <v>2179</v>
      </c>
      <c r="J295" s="3" t="s">
        <v>2180</v>
      </c>
      <c r="K295" s="3" t="str">
        <f>HYPERLINK("http://dx.doi.org/10.1016/j.scijus.2021.10.006","http://dx.doi.org/10.1016/j.scijus.2021.10.006")</f>
        <v>http://dx.doi.org/10.1016/j.scijus.2021.10.006</v>
      </c>
      <c r="L295" s="3" t="s">
        <v>84</v>
      </c>
    </row>
    <row r="296" spans="1:12" ht="40" customHeight="1">
      <c r="A296" s="1">
        <v>294</v>
      </c>
      <c r="B296" s="9">
        <v>2022</v>
      </c>
      <c r="C296" s="11" t="s">
        <v>2181</v>
      </c>
      <c r="D296" s="3" t="s">
        <v>2182</v>
      </c>
      <c r="E296" s="3" t="s">
        <v>2183</v>
      </c>
      <c r="F296" s="3" t="s">
        <v>2184</v>
      </c>
      <c r="G296" s="3" t="s">
        <v>24</v>
      </c>
      <c r="H296" s="3" t="s">
        <v>2185</v>
      </c>
      <c r="I296" s="3" t="s">
        <v>2186</v>
      </c>
      <c r="J296" s="3" t="s">
        <v>2187</v>
      </c>
      <c r="K296" s="3" t="str">
        <f>HYPERLINK("http://dx.doi.org/10.1016/j.microc.2022.107381","http://dx.doi.org/10.1016/j.microc.2022.107381")</f>
        <v>http://dx.doi.org/10.1016/j.microc.2022.107381</v>
      </c>
      <c r="L296" s="3" t="s">
        <v>19</v>
      </c>
    </row>
    <row r="297" spans="1:12" ht="40" customHeight="1">
      <c r="A297" s="1">
        <v>295</v>
      </c>
      <c r="B297" s="9">
        <v>2022</v>
      </c>
      <c r="C297" s="11" t="s">
        <v>2188</v>
      </c>
      <c r="D297" s="3" t="s">
        <v>2189</v>
      </c>
      <c r="E297" s="3" t="s">
        <v>2190</v>
      </c>
      <c r="F297" s="3" t="s">
        <v>2191</v>
      </c>
      <c r="G297" s="3" t="s">
        <v>1515</v>
      </c>
      <c r="H297" s="3" t="s">
        <v>2192</v>
      </c>
      <c r="I297" s="3" t="s">
        <v>2193</v>
      </c>
      <c r="J297" s="3" t="s">
        <v>2194</v>
      </c>
      <c r="K297" s="3" t="str">
        <f>HYPERLINK("http://dx.doi.org/10.1016/j.jics.2022.100661","http://dx.doi.org/10.1016/j.jics.2022.100661")</f>
        <v>http://dx.doi.org/10.1016/j.jics.2022.100661</v>
      </c>
      <c r="L297" s="3" t="s">
        <v>19</v>
      </c>
    </row>
    <row r="298" spans="1:12" ht="40" customHeight="1">
      <c r="A298" s="1">
        <v>296</v>
      </c>
      <c r="B298" s="9">
        <v>2022</v>
      </c>
      <c r="C298" s="11" t="s">
        <v>2195</v>
      </c>
      <c r="D298" s="3" t="s">
        <v>2196</v>
      </c>
      <c r="E298" s="3" t="s">
        <v>2197</v>
      </c>
      <c r="F298" s="3" t="s">
        <v>2198</v>
      </c>
      <c r="G298" s="3" t="s">
        <v>2199</v>
      </c>
      <c r="H298" s="3" t="s">
        <v>2200</v>
      </c>
      <c r="I298" s="3" t="s">
        <v>2201</v>
      </c>
      <c r="J298" s="3" t="s">
        <v>2202</v>
      </c>
      <c r="K298" s="3" t="str">
        <f>HYPERLINK("http://dx.doi.org/10.56042/ijbb.v59i12.67319","http://dx.doi.org/10.56042/ijbb.v59i12.67319")</f>
        <v>http://dx.doi.org/10.56042/ijbb.v59i12.67319</v>
      </c>
      <c r="L298" s="3" t="s">
        <v>1798</v>
      </c>
    </row>
    <row r="299" spans="1:12" ht="40" customHeight="1">
      <c r="A299" s="1">
        <v>297</v>
      </c>
      <c r="B299" s="9">
        <v>2022</v>
      </c>
      <c r="C299" s="11" t="s">
        <v>2203</v>
      </c>
      <c r="D299" s="3" t="s">
        <v>2204</v>
      </c>
      <c r="E299" s="3" t="s">
        <v>2205</v>
      </c>
      <c r="F299" s="3" t="s">
        <v>2206</v>
      </c>
      <c r="G299" s="3" t="s">
        <v>2207</v>
      </c>
      <c r="H299" s="3" t="s">
        <v>2208</v>
      </c>
      <c r="I299" s="3" t="s">
        <v>2209</v>
      </c>
      <c r="J299" s="3" t="s">
        <v>2210</v>
      </c>
      <c r="K299" s="3" t="str">
        <f>HYPERLINK("http://dx.doi.org/10.1007/s12274-022-4602-1","http://dx.doi.org/10.1007/s12274-022-4602-1")</f>
        <v>http://dx.doi.org/10.1007/s12274-022-4602-1</v>
      </c>
      <c r="L299" s="3" t="s">
        <v>333</v>
      </c>
    </row>
    <row r="300" spans="1:12" ht="40" customHeight="1">
      <c r="A300" s="1">
        <v>298</v>
      </c>
      <c r="B300" s="9">
        <v>2022</v>
      </c>
      <c r="C300" s="11" t="s">
        <v>2211</v>
      </c>
      <c r="D300" s="3" t="s">
        <v>2212</v>
      </c>
      <c r="E300" s="3" t="s">
        <v>2213</v>
      </c>
      <c r="F300" s="3" t="s">
        <v>2214</v>
      </c>
      <c r="G300" s="3" t="s">
        <v>942</v>
      </c>
      <c r="H300" s="3" t="s">
        <v>16</v>
      </c>
      <c r="I300" s="3" t="s">
        <v>2215</v>
      </c>
      <c r="J300" s="3" t="s">
        <v>2216</v>
      </c>
      <c r="K300" s="3" t="str">
        <f>HYPERLINK("http://dx.doi.org/10.1038/s41598-022-11980-5","http://dx.doi.org/10.1038/s41598-022-11980-5")</f>
        <v>http://dx.doi.org/10.1038/s41598-022-11980-5</v>
      </c>
      <c r="L300" s="3" t="s">
        <v>385</v>
      </c>
    </row>
    <row r="301" spans="1:12" ht="40" customHeight="1">
      <c r="A301" s="1">
        <v>299</v>
      </c>
      <c r="B301" s="9">
        <v>2022</v>
      </c>
      <c r="C301" s="11" t="s">
        <v>2217</v>
      </c>
      <c r="D301" s="3" t="s">
        <v>2218</v>
      </c>
      <c r="E301" s="3" t="s">
        <v>2219</v>
      </c>
      <c r="F301" s="3" t="s">
        <v>2220</v>
      </c>
      <c r="G301" s="3" t="s">
        <v>560</v>
      </c>
      <c r="H301" s="3" t="s">
        <v>2221</v>
      </c>
      <c r="I301" s="3" t="s">
        <v>2222</v>
      </c>
      <c r="J301" s="3" t="s">
        <v>2223</v>
      </c>
      <c r="K301" s="3" t="str">
        <f>HYPERLINK("http://dx.doi.org/10.1111/1556-4029.14905","http://dx.doi.org/10.1111/1556-4029.14905")</f>
        <v>http://dx.doi.org/10.1111/1556-4029.14905</v>
      </c>
      <c r="L301" s="3" t="s">
        <v>449</v>
      </c>
    </row>
    <row r="302" spans="1:12" ht="40" customHeight="1">
      <c r="A302" s="1">
        <v>300</v>
      </c>
      <c r="B302" s="9">
        <v>2022</v>
      </c>
      <c r="C302" s="11" t="s">
        <v>2224</v>
      </c>
      <c r="D302" s="3" t="s">
        <v>2225</v>
      </c>
      <c r="E302" s="3" t="s">
        <v>2226</v>
      </c>
      <c r="F302" s="3" t="s">
        <v>2227</v>
      </c>
      <c r="G302" s="3" t="s">
        <v>62</v>
      </c>
      <c r="H302" s="3" t="s">
        <v>2228</v>
      </c>
      <c r="I302" s="3" t="s">
        <v>2229</v>
      </c>
      <c r="J302" s="3" t="s">
        <v>2230</v>
      </c>
      <c r="K302" s="3" t="str">
        <f>HYPERLINK("http://dx.doi.org/10.1016/j.jlumin.2022.119328","http://dx.doi.org/10.1016/j.jlumin.2022.119328")</f>
        <v>http://dx.doi.org/10.1016/j.jlumin.2022.119328</v>
      </c>
      <c r="L302" s="3" t="s">
        <v>66</v>
      </c>
    </row>
    <row r="303" spans="1:12" ht="40" customHeight="1">
      <c r="A303" s="1">
        <v>301</v>
      </c>
      <c r="B303" s="9">
        <v>2022</v>
      </c>
      <c r="C303" s="11" t="s">
        <v>2231</v>
      </c>
      <c r="D303" s="3" t="s">
        <v>2232</v>
      </c>
      <c r="E303" s="3" t="s">
        <v>2233</v>
      </c>
      <c r="F303" s="3" t="s">
        <v>2234</v>
      </c>
      <c r="G303" s="3" t="s">
        <v>454</v>
      </c>
      <c r="H303" s="3" t="s">
        <v>2235</v>
      </c>
      <c r="I303" s="3" t="s">
        <v>16</v>
      </c>
      <c r="J303" s="3" t="s">
        <v>2236</v>
      </c>
      <c r="K303" s="3" t="str">
        <f>HYPERLINK("http://dx.doi.org/10.1016/j.forsciint.2022.111381","http://dx.doi.org/10.1016/j.forsciint.2022.111381")</f>
        <v>http://dx.doi.org/10.1016/j.forsciint.2022.111381</v>
      </c>
      <c r="L303" s="3" t="s">
        <v>449</v>
      </c>
    </row>
    <row r="304" spans="1:12" ht="40" customHeight="1">
      <c r="A304" s="1">
        <v>302</v>
      </c>
      <c r="B304" s="9">
        <v>2022</v>
      </c>
      <c r="C304" s="11" t="s">
        <v>2237</v>
      </c>
      <c r="D304" s="3" t="s">
        <v>2238</v>
      </c>
      <c r="E304" s="3" t="s">
        <v>2239</v>
      </c>
      <c r="F304" s="3" t="s">
        <v>2240</v>
      </c>
      <c r="G304" s="3" t="s">
        <v>582</v>
      </c>
      <c r="H304" s="3" t="s">
        <v>2241</v>
      </c>
      <c r="I304" s="3" t="s">
        <v>2242</v>
      </c>
      <c r="J304" s="3" t="s">
        <v>2243</v>
      </c>
      <c r="K304" s="3" t="str">
        <f>HYPERLINK("http://dx.doi.org/10.1016/j.chemphys.2022.111656","http://dx.doi.org/10.1016/j.chemphys.2022.111656")</f>
        <v>http://dx.doi.org/10.1016/j.chemphys.2022.111656</v>
      </c>
      <c r="L304" s="3" t="s">
        <v>586</v>
      </c>
    </row>
    <row r="305" spans="1:12" ht="40" customHeight="1">
      <c r="A305" s="1">
        <v>303</v>
      </c>
      <c r="B305" s="9">
        <v>2022</v>
      </c>
      <c r="C305" s="11" t="s">
        <v>2244</v>
      </c>
      <c r="D305" s="3" t="s">
        <v>2245</v>
      </c>
      <c r="E305" s="3" t="s">
        <v>2246</v>
      </c>
      <c r="F305" s="3" t="s">
        <v>2247</v>
      </c>
      <c r="G305" s="3" t="s">
        <v>2248</v>
      </c>
      <c r="H305" s="3" t="s">
        <v>2249</v>
      </c>
      <c r="I305" s="3" t="s">
        <v>2250</v>
      </c>
      <c r="J305" s="3" t="s">
        <v>2251</v>
      </c>
      <c r="K305" s="3" t="str">
        <f>HYPERLINK("http://dx.doi.org/10.1002/open.202200091","http://dx.doi.org/10.1002/open.202200091")</f>
        <v>http://dx.doi.org/10.1002/open.202200091</v>
      </c>
      <c r="L305" s="3" t="s">
        <v>19</v>
      </c>
    </row>
    <row r="306" spans="1:12" ht="40" customHeight="1">
      <c r="A306" s="1">
        <v>304</v>
      </c>
      <c r="B306" s="9">
        <v>2022</v>
      </c>
      <c r="C306" s="11" t="s">
        <v>2252</v>
      </c>
      <c r="D306" s="3" t="s">
        <v>2253</v>
      </c>
      <c r="E306" s="3" t="s">
        <v>2254</v>
      </c>
      <c r="F306" s="3" t="s">
        <v>2255</v>
      </c>
      <c r="G306" s="3" t="s">
        <v>2256</v>
      </c>
      <c r="H306" s="3" t="s">
        <v>2257</v>
      </c>
      <c r="I306" s="3" t="s">
        <v>2258</v>
      </c>
      <c r="J306" s="3" t="s">
        <v>2259</v>
      </c>
      <c r="K306" s="3" t="str">
        <f>HYPERLINK("http://dx.doi.org/10.1016/j.patrec.2021.10.017","http://dx.doi.org/10.1016/j.patrec.2021.10.017")</f>
        <v>http://dx.doi.org/10.1016/j.patrec.2021.10.017</v>
      </c>
      <c r="L306" s="3" t="s">
        <v>35</v>
      </c>
    </row>
    <row r="307" spans="1:12" ht="40" customHeight="1">
      <c r="A307" s="1">
        <v>305</v>
      </c>
      <c r="B307" s="9">
        <v>2022</v>
      </c>
      <c r="C307" s="11" t="s">
        <v>2260</v>
      </c>
      <c r="D307" s="3" t="s">
        <v>2261</v>
      </c>
      <c r="E307" s="3" t="s">
        <v>2262</v>
      </c>
      <c r="F307" s="3" t="s">
        <v>2263</v>
      </c>
      <c r="G307" s="3" t="s">
        <v>560</v>
      </c>
      <c r="H307" s="3" t="s">
        <v>2264</v>
      </c>
      <c r="I307" s="3" t="s">
        <v>2265</v>
      </c>
      <c r="J307" s="3" t="s">
        <v>2266</v>
      </c>
      <c r="K307" s="3" t="str">
        <f>HYPERLINK("http://dx.doi.org/10.1111/1556-4029.15039","http://dx.doi.org/10.1111/1556-4029.15039")</f>
        <v>http://dx.doi.org/10.1111/1556-4029.15039</v>
      </c>
      <c r="L307" s="3" t="s">
        <v>449</v>
      </c>
    </row>
    <row r="308" spans="1:12" ht="40" customHeight="1">
      <c r="A308" s="1">
        <v>306</v>
      </c>
      <c r="B308" s="9">
        <v>2022</v>
      </c>
      <c r="C308" s="11" t="s">
        <v>2267</v>
      </c>
      <c r="D308" s="3" t="s">
        <v>2268</v>
      </c>
      <c r="E308" s="3" t="s">
        <v>2269</v>
      </c>
      <c r="F308" s="3" t="s">
        <v>2270</v>
      </c>
      <c r="G308" s="3" t="s">
        <v>2271</v>
      </c>
      <c r="H308" s="3" t="s">
        <v>16</v>
      </c>
      <c r="I308" s="3" t="s">
        <v>2272</v>
      </c>
      <c r="J308" s="3" t="s">
        <v>2273</v>
      </c>
      <c r="K308" s="3" t="str">
        <f>HYPERLINK("http://dx.doi.org/10.1039/d2tc03532d","http://dx.doi.org/10.1039/d2tc03532d")</f>
        <v>http://dx.doi.org/10.1039/d2tc03532d</v>
      </c>
      <c r="L308" s="3" t="s">
        <v>624</v>
      </c>
    </row>
    <row r="309" spans="1:12" ht="40" customHeight="1">
      <c r="A309" s="1">
        <v>307</v>
      </c>
      <c r="B309" s="9">
        <v>2022</v>
      </c>
      <c r="C309" s="11" t="s">
        <v>2274</v>
      </c>
      <c r="D309" s="3" t="s">
        <v>2275</v>
      </c>
      <c r="E309" s="3" t="s">
        <v>2276</v>
      </c>
      <c r="F309" s="3" t="s">
        <v>2277</v>
      </c>
      <c r="G309" s="3" t="s">
        <v>163</v>
      </c>
      <c r="H309" s="3" t="s">
        <v>2278</v>
      </c>
      <c r="I309" s="3" t="s">
        <v>2279</v>
      </c>
      <c r="J309" s="3" t="s">
        <v>2280</v>
      </c>
      <c r="K309" s="3" t="str">
        <f>HYPERLINK("http://dx.doi.org/10.1186/s41235-022-00413-6","http://dx.doi.org/10.1186/s41235-022-00413-6")</f>
        <v>http://dx.doi.org/10.1186/s41235-022-00413-6</v>
      </c>
      <c r="L309" s="3" t="s">
        <v>167</v>
      </c>
    </row>
    <row r="310" spans="1:12" ht="40" customHeight="1">
      <c r="A310" s="1">
        <v>308</v>
      </c>
      <c r="B310" s="9">
        <v>2022</v>
      </c>
      <c r="C310" s="11" t="s">
        <v>2281</v>
      </c>
      <c r="D310" s="3" t="s">
        <v>2282</v>
      </c>
      <c r="E310" s="3" t="s">
        <v>2283</v>
      </c>
      <c r="F310" s="3" t="s">
        <v>2284</v>
      </c>
      <c r="G310" s="3" t="s">
        <v>80</v>
      </c>
      <c r="H310" s="3" t="s">
        <v>2285</v>
      </c>
      <c r="I310" s="3" t="s">
        <v>2286</v>
      </c>
      <c r="J310" s="3" t="s">
        <v>2287</v>
      </c>
      <c r="K310" s="3" t="str">
        <f>HYPERLINK("http://dx.doi.org/10.1016/j.scijus.2022.05.004","http://dx.doi.org/10.1016/j.scijus.2022.05.004")</f>
        <v>http://dx.doi.org/10.1016/j.scijus.2022.05.004</v>
      </c>
      <c r="L310" s="3" t="s">
        <v>84</v>
      </c>
    </row>
    <row r="311" spans="1:12" ht="40" customHeight="1">
      <c r="A311" s="1">
        <v>309</v>
      </c>
      <c r="B311" s="9">
        <v>2022</v>
      </c>
      <c r="C311" s="11" t="s">
        <v>2288</v>
      </c>
      <c r="D311" s="3" t="s">
        <v>2289</v>
      </c>
      <c r="E311" s="3" t="s">
        <v>2290</v>
      </c>
      <c r="F311" s="3" t="s">
        <v>2291</v>
      </c>
      <c r="G311" s="3" t="s">
        <v>239</v>
      </c>
      <c r="H311" s="3" t="s">
        <v>2292</v>
      </c>
      <c r="I311" s="3" t="s">
        <v>958</v>
      </c>
      <c r="J311" s="3" t="s">
        <v>2293</v>
      </c>
      <c r="K311" s="3" t="str">
        <f>HYPERLINK("http://dx.doi.org/10.3964/j.issn.1000-0593(2022)01-0158-06","http://dx.doi.org/10.3964/j.issn.1000-0593(2022)01-0158-06")</f>
        <v>http://dx.doi.org/10.3964/j.issn.1000-0593(2022)01-0158-06</v>
      </c>
      <c r="L311" s="3" t="s">
        <v>243</v>
      </c>
    </row>
    <row r="312" spans="1:12" ht="40" customHeight="1">
      <c r="A312" s="1">
        <v>310</v>
      </c>
      <c r="B312" s="9">
        <v>2022</v>
      </c>
      <c r="C312" s="11" t="s">
        <v>2294</v>
      </c>
      <c r="D312" s="3" t="s">
        <v>2295</v>
      </c>
      <c r="E312" s="3" t="s">
        <v>2296</v>
      </c>
      <c r="F312" s="3" t="s">
        <v>2297</v>
      </c>
      <c r="G312" s="3" t="s">
        <v>2298</v>
      </c>
      <c r="H312" s="3" t="s">
        <v>2299</v>
      </c>
      <c r="I312" s="3" t="s">
        <v>2300</v>
      </c>
      <c r="J312" s="3" t="s">
        <v>2301</v>
      </c>
      <c r="K312" s="3" t="str">
        <f>HYPERLINK("http://dx.doi.org/10.1016/j.jsamd.2021.09.004","http://dx.doi.org/10.1016/j.jsamd.2021.09.004")</f>
        <v>http://dx.doi.org/10.1016/j.jsamd.2021.09.004</v>
      </c>
      <c r="L312" s="3" t="s">
        <v>1175</v>
      </c>
    </row>
    <row r="313" spans="1:12" ht="40" customHeight="1">
      <c r="A313" s="1">
        <v>311</v>
      </c>
      <c r="B313" s="9">
        <v>2022</v>
      </c>
      <c r="C313" s="11" t="s">
        <v>2302</v>
      </c>
      <c r="D313" s="3" t="s">
        <v>2303</v>
      </c>
      <c r="E313" s="3" t="s">
        <v>2304</v>
      </c>
      <c r="F313" s="3" t="s">
        <v>2305</v>
      </c>
      <c r="G313" s="3" t="s">
        <v>484</v>
      </c>
      <c r="H313" s="3" t="s">
        <v>2306</v>
      </c>
      <c r="I313" s="3" t="s">
        <v>2307</v>
      </c>
      <c r="J313" s="3" t="s">
        <v>2308</v>
      </c>
      <c r="K313" s="3" t="str">
        <f>HYPERLINK("http://dx.doi.org/10.1016/j.surfin.2022.101803","http://dx.doi.org/10.1016/j.surfin.2022.101803")</f>
        <v>http://dx.doi.org/10.1016/j.surfin.2022.101803</v>
      </c>
      <c r="L313" s="3" t="s">
        <v>488</v>
      </c>
    </row>
    <row r="314" spans="1:12" ht="40" customHeight="1">
      <c r="A314" s="1">
        <v>312</v>
      </c>
      <c r="B314" s="9">
        <v>2022</v>
      </c>
      <c r="C314" s="11" t="s">
        <v>2309</v>
      </c>
      <c r="D314" s="3" t="s">
        <v>2310</v>
      </c>
      <c r="E314" s="3" t="s">
        <v>2311</v>
      </c>
      <c r="F314" s="3" t="s">
        <v>2312</v>
      </c>
      <c r="G314" s="3" t="s">
        <v>179</v>
      </c>
      <c r="H314" s="3" t="s">
        <v>2313</v>
      </c>
      <c r="I314" s="3" t="s">
        <v>2314</v>
      </c>
      <c r="J314" s="3" t="s">
        <v>2315</v>
      </c>
      <c r="K314" s="3" t="str">
        <f>HYPERLINK("http://dx.doi.org/10.1016/j.jallcom.2021.162049","http://dx.doi.org/10.1016/j.jallcom.2021.162049")</f>
        <v>http://dx.doi.org/10.1016/j.jallcom.2021.162049</v>
      </c>
      <c r="L314" s="3" t="s">
        <v>183</v>
      </c>
    </row>
    <row r="315" spans="1:12" ht="40" customHeight="1">
      <c r="A315" s="1">
        <v>313</v>
      </c>
      <c r="B315" s="9">
        <v>2022</v>
      </c>
      <c r="C315" s="11" t="s">
        <v>2316</v>
      </c>
      <c r="D315" s="3" t="s">
        <v>2317</v>
      </c>
      <c r="E315" s="3" t="s">
        <v>2318</v>
      </c>
      <c r="F315" s="3" t="s">
        <v>2319</v>
      </c>
      <c r="G315" s="3" t="s">
        <v>188</v>
      </c>
      <c r="H315" s="3" t="s">
        <v>2320</v>
      </c>
      <c r="I315" s="3" t="s">
        <v>2321</v>
      </c>
      <c r="J315" s="3" t="s">
        <v>2322</v>
      </c>
      <c r="K315" s="3" t="str">
        <f>HYPERLINK("http://dx.doi.org/10.1016/j.molstruc.2022.133231","http://dx.doi.org/10.1016/j.molstruc.2022.133231")</f>
        <v>http://dx.doi.org/10.1016/j.molstruc.2022.133231</v>
      </c>
      <c r="L315" s="3" t="s">
        <v>19</v>
      </c>
    </row>
    <row r="316" spans="1:12" ht="40" customHeight="1">
      <c r="A316" s="1">
        <v>314</v>
      </c>
      <c r="B316" s="9">
        <v>2022</v>
      </c>
      <c r="C316" s="11" t="s">
        <v>2323</v>
      </c>
      <c r="D316" s="3" t="s">
        <v>2324</v>
      </c>
      <c r="E316" s="3" t="s">
        <v>2325</v>
      </c>
      <c r="F316" s="3" t="s">
        <v>2326</v>
      </c>
      <c r="G316" s="3" t="s">
        <v>2327</v>
      </c>
      <c r="H316" s="3" t="s">
        <v>16</v>
      </c>
      <c r="I316" s="3" t="s">
        <v>2328</v>
      </c>
      <c r="J316" s="3" t="s">
        <v>2329</v>
      </c>
      <c r="K316" s="3" t="str">
        <f>HYPERLINK("http://dx.doi.org/10.1371/journal.pone.0272338","http://dx.doi.org/10.1371/journal.pone.0272338")</f>
        <v>http://dx.doi.org/10.1371/journal.pone.0272338</v>
      </c>
      <c r="L316" s="3" t="s">
        <v>385</v>
      </c>
    </row>
    <row r="317" spans="1:12" ht="40" customHeight="1">
      <c r="A317" s="1">
        <v>315</v>
      </c>
      <c r="B317" s="9">
        <v>2022</v>
      </c>
      <c r="C317" s="11" t="s">
        <v>2330</v>
      </c>
      <c r="D317" s="3" t="s">
        <v>2331</v>
      </c>
      <c r="E317" s="3" t="s">
        <v>2332</v>
      </c>
      <c r="F317" s="3" t="s">
        <v>2333</v>
      </c>
      <c r="G317" s="3" t="s">
        <v>49</v>
      </c>
      <c r="H317" s="3" t="s">
        <v>16</v>
      </c>
      <c r="I317" s="3" t="s">
        <v>2334</v>
      </c>
      <c r="J317" s="3" t="s">
        <v>2335</v>
      </c>
      <c r="K317" s="3" t="str">
        <f>HYPERLINK("http://dx.doi.org/10.1039/d1an01951a","http://dx.doi.org/10.1039/d1an01951a")</f>
        <v>http://dx.doi.org/10.1039/d1an01951a</v>
      </c>
      <c r="L317" s="3" t="s">
        <v>19</v>
      </c>
    </row>
    <row r="318" spans="1:12" ht="40" customHeight="1">
      <c r="A318" s="1">
        <v>316</v>
      </c>
      <c r="B318" s="9">
        <v>2022</v>
      </c>
      <c r="C318" s="11" t="s">
        <v>2336</v>
      </c>
      <c r="D318" s="3" t="s">
        <v>2337</v>
      </c>
      <c r="E318" s="3" t="s">
        <v>2338</v>
      </c>
      <c r="F318" s="3" t="s">
        <v>2339</v>
      </c>
      <c r="G318" s="3" t="s">
        <v>80</v>
      </c>
      <c r="H318" s="3" t="s">
        <v>2340</v>
      </c>
      <c r="I318" s="3" t="s">
        <v>16</v>
      </c>
      <c r="J318" s="3" t="s">
        <v>2341</v>
      </c>
      <c r="K318" s="3" t="str">
        <f>HYPERLINK("http://dx.doi.org/10.1016/j.scijus.2022.03.010","http://dx.doi.org/10.1016/j.scijus.2022.03.010")</f>
        <v>http://dx.doi.org/10.1016/j.scijus.2022.03.010</v>
      </c>
      <c r="L318" s="3" t="s">
        <v>84</v>
      </c>
    </row>
    <row r="319" spans="1:12" ht="40" customHeight="1">
      <c r="A319" s="1">
        <v>317</v>
      </c>
      <c r="B319" s="9">
        <v>2022</v>
      </c>
      <c r="C319" s="11" t="s">
        <v>2342</v>
      </c>
      <c r="D319" s="3" t="s">
        <v>2343</v>
      </c>
      <c r="E319" s="3" t="s">
        <v>2344</v>
      </c>
      <c r="F319" s="3" t="s">
        <v>2345</v>
      </c>
      <c r="G319" s="3" t="s">
        <v>114</v>
      </c>
      <c r="H319" s="3" t="s">
        <v>2346</v>
      </c>
      <c r="I319" s="3" t="s">
        <v>2347</v>
      </c>
      <c r="J319" s="3" t="s">
        <v>2348</v>
      </c>
      <c r="K319" s="3" t="str">
        <f>HYPERLINK("http://dx.doi.org/10.1016/j.materresbull.2022.111925","http://dx.doi.org/10.1016/j.materresbull.2022.111925")</f>
        <v>http://dx.doi.org/10.1016/j.materresbull.2022.111925</v>
      </c>
      <c r="L319" s="3" t="s">
        <v>118</v>
      </c>
    </row>
    <row r="320" spans="1:12" ht="40" customHeight="1">
      <c r="A320" s="1">
        <v>318</v>
      </c>
      <c r="B320" s="9">
        <v>2021</v>
      </c>
      <c r="C320" s="11" t="s">
        <v>2349</v>
      </c>
      <c r="D320" s="3" t="s">
        <v>2350</v>
      </c>
      <c r="E320" s="3" t="s">
        <v>2351</v>
      </c>
      <c r="F320" s="3" t="s">
        <v>2352</v>
      </c>
      <c r="G320" s="3" t="s">
        <v>2353</v>
      </c>
      <c r="H320" s="3" t="s">
        <v>2354</v>
      </c>
      <c r="I320" s="3" t="s">
        <v>2355</v>
      </c>
      <c r="J320" s="3" t="s">
        <v>2356</v>
      </c>
      <c r="K320" s="3" t="str">
        <f>HYPERLINK("http://dx.doi.org/10.1007/s10462-020-09891-w","http://dx.doi.org/10.1007/s10462-020-09891-w")</f>
        <v>http://dx.doi.org/10.1007/s10462-020-09891-w</v>
      </c>
      <c r="L320" s="3" t="s">
        <v>35</v>
      </c>
    </row>
    <row r="321" spans="1:12" ht="40" customHeight="1">
      <c r="A321" s="1">
        <v>319</v>
      </c>
      <c r="B321" s="9">
        <v>2021</v>
      </c>
      <c r="C321" s="11" t="s">
        <v>2357</v>
      </c>
      <c r="D321" s="3" t="s">
        <v>2358</v>
      </c>
      <c r="E321" s="3" t="s">
        <v>2359</v>
      </c>
      <c r="F321" s="3" t="s">
        <v>2360</v>
      </c>
      <c r="G321" s="3" t="s">
        <v>239</v>
      </c>
      <c r="H321" s="3" t="s">
        <v>2361</v>
      </c>
      <c r="I321" s="3" t="s">
        <v>2362</v>
      </c>
      <c r="J321" s="3" t="s">
        <v>2363</v>
      </c>
      <c r="K321" s="3" t="str">
        <f>HYPERLINK("http://dx.doi.org/10.3964/j.issn.1000-0593(2021)01-0088-06","http://dx.doi.org/10.3964/j.issn.1000-0593(2021)01-0088-06")</f>
        <v>http://dx.doi.org/10.3964/j.issn.1000-0593(2021)01-0088-06</v>
      </c>
      <c r="L321" s="3" t="s">
        <v>243</v>
      </c>
    </row>
    <row r="322" spans="1:12" ht="40" customHeight="1">
      <c r="A322" s="1">
        <v>320</v>
      </c>
      <c r="B322" s="9">
        <v>2021</v>
      </c>
      <c r="C322" s="11" t="s">
        <v>2364</v>
      </c>
      <c r="D322" s="3" t="s">
        <v>2365</v>
      </c>
      <c r="E322" s="3" t="s">
        <v>2366</v>
      </c>
      <c r="F322" s="3" t="s">
        <v>2367</v>
      </c>
      <c r="G322" s="3" t="s">
        <v>847</v>
      </c>
      <c r="H322" s="3" t="s">
        <v>2368</v>
      </c>
      <c r="I322" s="3" t="s">
        <v>2369</v>
      </c>
      <c r="J322" s="3" t="s">
        <v>2370</v>
      </c>
      <c r="K322" s="3" t="str">
        <f>HYPERLINK("http://dx.doi.org/10.1016/j.talanta.2021.122593","http://dx.doi.org/10.1016/j.talanta.2021.122593")</f>
        <v>http://dx.doi.org/10.1016/j.talanta.2021.122593</v>
      </c>
      <c r="L322" s="3" t="s">
        <v>19</v>
      </c>
    </row>
    <row r="323" spans="1:12" ht="40" customHeight="1">
      <c r="A323" s="1">
        <v>321</v>
      </c>
      <c r="B323" s="9">
        <v>2021</v>
      </c>
      <c r="C323" s="11" t="s">
        <v>2371</v>
      </c>
      <c r="D323" s="3" t="s">
        <v>2372</v>
      </c>
      <c r="E323" s="3" t="s">
        <v>2373</v>
      </c>
      <c r="F323" s="3" t="s">
        <v>2374</v>
      </c>
      <c r="G323" s="3" t="s">
        <v>1348</v>
      </c>
      <c r="H323" s="3" t="s">
        <v>2375</v>
      </c>
      <c r="I323" s="3" t="s">
        <v>958</v>
      </c>
      <c r="J323" s="3" t="s">
        <v>2376</v>
      </c>
      <c r="K323" s="3" t="str">
        <f>HYPERLINK("http://dx.doi.org/10.1016/j.electacta.2021.138798","http://dx.doi.org/10.1016/j.electacta.2021.138798")</f>
        <v>http://dx.doi.org/10.1016/j.electacta.2021.138798</v>
      </c>
      <c r="L323" s="3" t="s">
        <v>1352</v>
      </c>
    </row>
    <row r="324" spans="1:12" ht="40" customHeight="1">
      <c r="A324" s="1">
        <v>322</v>
      </c>
      <c r="B324" s="9">
        <v>2021</v>
      </c>
      <c r="C324" s="11" t="s">
        <v>2377</v>
      </c>
      <c r="D324" s="3" t="s">
        <v>2378</v>
      </c>
      <c r="E324" s="3" t="s">
        <v>2379</v>
      </c>
      <c r="F324" s="3" t="s">
        <v>2380</v>
      </c>
      <c r="G324" s="3" t="s">
        <v>454</v>
      </c>
      <c r="H324" s="3" t="s">
        <v>2381</v>
      </c>
      <c r="I324" s="3" t="s">
        <v>2382</v>
      </c>
      <c r="J324" s="3" t="s">
        <v>2383</v>
      </c>
      <c r="K324" s="3" t="str">
        <f>HYPERLINK("http://dx.doi.org/10.1016/j.forsciint.2021.110703","http://dx.doi.org/10.1016/j.forsciint.2021.110703")</f>
        <v>http://dx.doi.org/10.1016/j.forsciint.2021.110703</v>
      </c>
      <c r="L324" s="3" t="s">
        <v>449</v>
      </c>
    </row>
    <row r="325" spans="1:12" ht="40" customHeight="1">
      <c r="A325" s="1">
        <v>323</v>
      </c>
      <c r="B325" s="9">
        <v>2021</v>
      </c>
      <c r="C325" s="11" t="s">
        <v>2384</v>
      </c>
      <c r="D325" s="3" t="s">
        <v>2385</v>
      </c>
      <c r="E325" s="3" t="s">
        <v>2386</v>
      </c>
      <c r="F325" s="3" t="s">
        <v>2387</v>
      </c>
      <c r="G325" s="3" t="s">
        <v>2256</v>
      </c>
      <c r="H325" s="3" t="s">
        <v>2388</v>
      </c>
      <c r="I325" s="3" t="s">
        <v>2389</v>
      </c>
      <c r="J325" s="3" t="s">
        <v>2390</v>
      </c>
      <c r="K325" s="3" t="str">
        <f>HYPERLINK("http://dx.doi.org/10.1016/j.patrec.2021.09.013","http://dx.doi.org/10.1016/j.patrec.2021.09.013")</f>
        <v>http://dx.doi.org/10.1016/j.patrec.2021.09.013</v>
      </c>
      <c r="L325" s="3" t="s">
        <v>35</v>
      </c>
    </row>
    <row r="326" spans="1:12" ht="40" customHeight="1">
      <c r="A326" s="1">
        <v>324</v>
      </c>
      <c r="B326" s="9">
        <v>2021</v>
      </c>
      <c r="C326" s="11" t="s">
        <v>2391</v>
      </c>
      <c r="D326" s="3" t="s">
        <v>2392</v>
      </c>
      <c r="E326" s="3" t="s">
        <v>2393</v>
      </c>
      <c r="F326" s="3" t="s">
        <v>2394</v>
      </c>
      <c r="G326" s="3" t="s">
        <v>1572</v>
      </c>
      <c r="H326" s="3" t="s">
        <v>2395</v>
      </c>
      <c r="I326" s="3" t="s">
        <v>2396</v>
      </c>
      <c r="J326" s="3" t="s">
        <v>2397</v>
      </c>
      <c r="K326" s="3" t="str">
        <f>HYPERLINK("http://dx.doi.org/10.1016/j.eswa.2021.114687","http://dx.doi.org/10.1016/j.eswa.2021.114687")</f>
        <v>http://dx.doi.org/10.1016/j.eswa.2021.114687</v>
      </c>
      <c r="L326" s="3" t="s">
        <v>1575</v>
      </c>
    </row>
    <row r="327" spans="1:12" ht="40" customHeight="1">
      <c r="A327" s="1">
        <v>325</v>
      </c>
      <c r="B327" s="9">
        <v>2021</v>
      </c>
      <c r="C327" s="11" t="s">
        <v>2398</v>
      </c>
      <c r="D327" s="3" t="s">
        <v>2399</v>
      </c>
      <c r="E327" s="3" t="s">
        <v>2400</v>
      </c>
      <c r="F327" s="3" t="s">
        <v>2401</v>
      </c>
      <c r="G327" s="3" t="s">
        <v>1415</v>
      </c>
      <c r="H327" s="3" t="s">
        <v>2402</v>
      </c>
      <c r="I327" s="3" t="s">
        <v>2403</v>
      </c>
      <c r="J327" s="3" t="s">
        <v>2404</v>
      </c>
      <c r="K327" s="3" t="str">
        <f>HYPERLINK("http://dx.doi.org/10.1007/s11042-020-10207-x","http://dx.doi.org/10.1007/s11042-020-10207-x")</f>
        <v>http://dx.doi.org/10.1007/s11042-020-10207-x</v>
      </c>
      <c r="L327" s="3" t="s">
        <v>100</v>
      </c>
    </row>
    <row r="328" spans="1:12" ht="40" customHeight="1">
      <c r="A328" s="1">
        <v>326</v>
      </c>
      <c r="B328" s="9">
        <v>2021</v>
      </c>
      <c r="C328" s="11" t="s">
        <v>2405</v>
      </c>
      <c r="D328" s="3" t="s">
        <v>2406</v>
      </c>
      <c r="E328" s="3" t="s">
        <v>2407</v>
      </c>
      <c r="F328" s="3" t="s">
        <v>2408</v>
      </c>
      <c r="G328" s="3" t="s">
        <v>942</v>
      </c>
      <c r="H328" s="3" t="s">
        <v>16</v>
      </c>
      <c r="I328" s="3" t="s">
        <v>2409</v>
      </c>
      <c r="J328" s="3" t="s">
        <v>2410</v>
      </c>
      <c r="K328" s="3" t="str">
        <f>HYPERLINK("http://dx.doi.org/10.1038/s41598-021-96011-5","http://dx.doi.org/10.1038/s41598-021-96011-5")</f>
        <v>http://dx.doi.org/10.1038/s41598-021-96011-5</v>
      </c>
      <c r="L328" s="3" t="s">
        <v>385</v>
      </c>
    </row>
    <row r="329" spans="1:12" ht="40" customHeight="1">
      <c r="A329" s="1">
        <v>327</v>
      </c>
      <c r="B329" s="9">
        <v>2021</v>
      </c>
      <c r="C329" s="11" t="s">
        <v>2411</v>
      </c>
      <c r="D329" s="3" t="s">
        <v>2412</v>
      </c>
      <c r="E329" s="3" t="s">
        <v>2413</v>
      </c>
      <c r="F329" s="3" t="s">
        <v>2414</v>
      </c>
      <c r="G329" s="3" t="s">
        <v>372</v>
      </c>
      <c r="H329" s="3" t="s">
        <v>2415</v>
      </c>
      <c r="I329" s="3" t="s">
        <v>2416</v>
      </c>
      <c r="J329" s="3" t="s">
        <v>2417</v>
      </c>
      <c r="K329" s="3" t="str">
        <f>HYPERLINK("http://dx.doi.org/10.1109/ACCESS.2021.3088314","http://dx.doi.org/10.1109/ACCESS.2021.3088314")</f>
        <v>http://dx.doi.org/10.1109/ACCESS.2021.3088314</v>
      </c>
      <c r="L329" s="3" t="s">
        <v>376</v>
      </c>
    </row>
    <row r="330" spans="1:12" ht="40" customHeight="1">
      <c r="A330" s="1">
        <v>328</v>
      </c>
      <c r="B330" s="9">
        <v>2021</v>
      </c>
      <c r="C330" s="11" t="s">
        <v>2418</v>
      </c>
      <c r="D330" s="3" t="s">
        <v>2419</v>
      </c>
      <c r="E330" s="3" t="s">
        <v>2420</v>
      </c>
      <c r="F330" s="3" t="s">
        <v>2421</v>
      </c>
      <c r="G330" s="3" t="s">
        <v>560</v>
      </c>
      <c r="H330" s="3" t="s">
        <v>2422</v>
      </c>
      <c r="I330" s="3" t="s">
        <v>1683</v>
      </c>
      <c r="J330" s="3" t="s">
        <v>2423</v>
      </c>
      <c r="K330" s="3" t="str">
        <f>HYPERLINK("http://dx.doi.org/10.1111/1556-4029.14667","http://dx.doi.org/10.1111/1556-4029.14667")</f>
        <v>http://dx.doi.org/10.1111/1556-4029.14667</v>
      </c>
      <c r="L330" s="3" t="s">
        <v>449</v>
      </c>
    </row>
    <row r="331" spans="1:12" ht="40" customHeight="1">
      <c r="A331" s="1">
        <v>329</v>
      </c>
      <c r="B331" s="9">
        <v>2021</v>
      </c>
      <c r="C331" s="11" t="s">
        <v>2424</v>
      </c>
      <c r="D331" s="3" t="s">
        <v>2425</v>
      </c>
      <c r="E331" s="3" t="s">
        <v>2426</v>
      </c>
      <c r="F331" s="3" t="s">
        <v>2427</v>
      </c>
      <c r="G331" s="3" t="s">
        <v>1401</v>
      </c>
      <c r="H331" s="3" t="s">
        <v>2428</v>
      </c>
      <c r="I331" s="3" t="s">
        <v>2429</v>
      </c>
      <c r="J331" s="3" t="s">
        <v>2430</v>
      </c>
      <c r="K331" s="3" t="str">
        <f>HYPERLINK("http://dx.doi.org/10.1109/TIFS.2020.3039058","http://dx.doi.org/10.1109/TIFS.2020.3039058")</f>
        <v>http://dx.doi.org/10.1109/TIFS.2020.3039058</v>
      </c>
      <c r="L331" s="3" t="s">
        <v>100</v>
      </c>
    </row>
    <row r="332" spans="1:12" ht="40" customHeight="1">
      <c r="A332" s="1">
        <v>330</v>
      </c>
      <c r="B332" s="9">
        <v>2021</v>
      </c>
      <c r="C332" s="11" t="s">
        <v>2431</v>
      </c>
      <c r="D332" s="3" t="s">
        <v>2432</v>
      </c>
      <c r="E332" s="3" t="s">
        <v>2433</v>
      </c>
      <c r="F332" s="3" t="s">
        <v>2434</v>
      </c>
      <c r="G332" s="3" t="s">
        <v>2435</v>
      </c>
      <c r="H332" s="3" t="s">
        <v>2436</v>
      </c>
      <c r="I332" s="3" t="s">
        <v>2437</v>
      </c>
      <c r="J332" s="3" t="s">
        <v>2438</v>
      </c>
      <c r="K332" s="3" t="str">
        <f>HYPERLINK("http://dx.doi.org/10.18280/ts.380506","http://dx.doi.org/10.18280/ts.380506")</f>
        <v>http://dx.doi.org/10.18280/ts.380506</v>
      </c>
      <c r="L332" s="3" t="s">
        <v>100</v>
      </c>
    </row>
    <row r="333" spans="1:12" ht="40" customHeight="1">
      <c r="A333" s="1">
        <v>331</v>
      </c>
      <c r="B333" s="9">
        <v>2021</v>
      </c>
      <c r="C333" s="11" t="s">
        <v>2439</v>
      </c>
      <c r="D333" s="3" t="s">
        <v>2440</v>
      </c>
      <c r="E333" s="3" t="s">
        <v>2441</v>
      </c>
      <c r="F333" s="3" t="s">
        <v>2442</v>
      </c>
      <c r="G333" s="3" t="s">
        <v>179</v>
      </c>
      <c r="H333" s="3" t="s">
        <v>2443</v>
      </c>
      <c r="I333" s="3" t="s">
        <v>2444</v>
      </c>
      <c r="J333" s="3" t="s">
        <v>2445</v>
      </c>
      <c r="K333" s="3" t="str">
        <f>HYPERLINK("http://dx.doi.org/10.1016/j.jallcom.2021.161660","http://dx.doi.org/10.1016/j.jallcom.2021.161660")</f>
        <v>http://dx.doi.org/10.1016/j.jallcom.2021.161660</v>
      </c>
      <c r="L333" s="3" t="s">
        <v>183</v>
      </c>
    </row>
    <row r="334" spans="1:12" ht="40" customHeight="1">
      <c r="A334" s="1">
        <v>332</v>
      </c>
      <c r="B334" s="10">
        <v>2021</v>
      </c>
      <c r="C334" s="12" t="s">
        <v>2446</v>
      </c>
      <c r="D334" s="4" t="s">
        <v>2447</v>
      </c>
      <c r="E334" s="4" t="s">
        <v>2448</v>
      </c>
      <c r="F334" s="4" t="s">
        <v>2449</v>
      </c>
      <c r="G334" s="4" t="s">
        <v>454</v>
      </c>
      <c r="H334" s="4" t="s">
        <v>2450</v>
      </c>
      <c r="I334" s="4" t="s">
        <v>2451</v>
      </c>
      <c r="J334" s="4" t="s">
        <v>2452</v>
      </c>
      <c r="K334" s="4">
        <v>0</v>
      </c>
      <c r="L334" s="4" t="s">
        <v>449</v>
      </c>
    </row>
    <row r="335" spans="1:12" ht="40" customHeight="1">
      <c r="A335" s="1">
        <v>333</v>
      </c>
      <c r="B335" s="9">
        <v>2021</v>
      </c>
      <c r="C335" s="11" t="s">
        <v>2453</v>
      </c>
      <c r="D335" s="3" t="s">
        <v>2454</v>
      </c>
      <c r="E335" s="3" t="s">
        <v>2455</v>
      </c>
      <c r="F335" s="3" t="s">
        <v>2456</v>
      </c>
      <c r="G335" s="3" t="s">
        <v>312</v>
      </c>
      <c r="H335" s="3" t="s">
        <v>2457</v>
      </c>
      <c r="I335" s="3" t="s">
        <v>2458</v>
      </c>
      <c r="J335" s="3" t="s">
        <v>2459</v>
      </c>
      <c r="K335" s="3" t="str">
        <f>HYPERLINK("http://dx.doi.org/10.1016/j.optmat.2021.111474","http://dx.doi.org/10.1016/j.optmat.2021.111474")</f>
        <v>http://dx.doi.org/10.1016/j.optmat.2021.111474</v>
      </c>
      <c r="L335" s="3" t="s">
        <v>316</v>
      </c>
    </row>
    <row r="336" spans="1:12" ht="40" customHeight="1">
      <c r="A336" s="1">
        <v>334</v>
      </c>
      <c r="B336" s="9">
        <v>2021</v>
      </c>
      <c r="C336" s="11" t="s">
        <v>2460</v>
      </c>
      <c r="D336" s="3" t="s">
        <v>2461</v>
      </c>
      <c r="E336" s="3" t="s">
        <v>1680</v>
      </c>
      <c r="F336" s="3" t="s">
        <v>1681</v>
      </c>
      <c r="G336" s="3" t="s">
        <v>454</v>
      </c>
      <c r="H336" s="3" t="s">
        <v>2462</v>
      </c>
      <c r="I336" s="3" t="s">
        <v>1683</v>
      </c>
      <c r="J336" s="3" t="s">
        <v>2463</v>
      </c>
      <c r="K336" s="3" t="str">
        <f>HYPERLINK("http://dx.doi.org/10.1016/j.forsciint.2021.111063","http://dx.doi.org/10.1016/j.forsciint.2021.111063")</f>
        <v>http://dx.doi.org/10.1016/j.forsciint.2021.111063</v>
      </c>
      <c r="L336" s="3" t="s">
        <v>449</v>
      </c>
    </row>
    <row r="337" spans="1:12" ht="40" customHeight="1">
      <c r="A337" s="1">
        <v>335</v>
      </c>
      <c r="B337" s="9">
        <v>2021</v>
      </c>
      <c r="C337" s="11" t="s">
        <v>2464</v>
      </c>
      <c r="D337" s="3" t="s">
        <v>2465</v>
      </c>
      <c r="E337" s="3" t="s">
        <v>2466</v>
      </c>
      <c r="F337" s="3" t="s">
        <v>2467</v>
      </c>
      <c r="G337" s="3" t="s">
        <v>620</v>
      </c>
      <c r="H337" s="3" t="s">
        <v>2468</v>
      </c>
      <c r="I337" s="3" t="s">
        <v>2469</v>
      </c>
      <c r="J337" s="3" t="s">
        <v>2470</v>
      </c>
      <c r="K337" s="3" t="str">
        <f>HYPERLINK("http://dx.doi.org/10.1016/j.vacuum.2021.110577","http://dx.doi.org/10.1016/j.vacuum.2021.110577")</f>
        <v>http://dx.doi.org/10.1016/j.vacuum.2021.110577</v>
      </c>
      <c r="L337" s="3" t="s">
        <v>624</v>
      </c>
    </row>
    <row r="338" spans="1:12" ht="40" customHeight="1">
      <c r="A338" s="1">
        <v>336</v>
      </c>
      <c r="B338" s="9">
        <v>2021</v>
      </c>
      <c r="C338" s="11" t="s">
        <v>2471</v>
      </c>
      <c r="D338" s="3" t="s">
        <v>2472</v>
      </c>
      <c r="E338" s="3" t="s">
        <v>2473</v>
      </c>
      <c r="F338" s="3" t="s">
        <v>2474</v>
      </c>
      <c r="G338" s="3" t="s">
        <v>560</v>
      </c>
      <c r="H338" s="3" t="s">
        <v>2475</v>
      </c>
      <c r="I338" s="3" t="s">
        <v>16</v>
      </c>
      <c r="J338" s="3" t="s">
        <v>2476</v>
      </c>
      <c r="K338" s="3" t="str">
        <f>HYPERLINK("http://dx.doi.org/10.1111/1556-4029.14656","http://dx.doi.org/10.1111/1556-4029.14656")</f>
        <v>http://dx.doi.org/10.1111/1556-4029.14656</v>
      </c>
      <c r="L338" s="3" t="s">
        <v>449</v>
      </c>
    </row>
    <row r="339" spans="1:12" ht="40" customHeight="1">
      <c r="A339" s="1">
        <v>337</v>
      </c>
      <c r="B339" s="9">
        <v>2021</v>
      </c>
      <c r="C339" s="11" t="s">
        <v>2477</v>
      </c>
      <c r="D339" s="3" t="s">
        <v>2478</v>
      </c>
      <c r="E339" s="3" t="s">
        <v>2479</v>
      </c>
      <c r="F339" s="3" t="s">
        <v>2480</v>
      </c>
      <c r="G339" s="3" t="s">
        <v>560</v>
      </c>
      <c r="H339" s="3" t="s">
        <v>2481</v>
      </c>
      <c r="I339" s="3" t="s">
        <v>1509</v>
      </c>
      <c r="J339" s="3" t="s">
        <v>2482</v>
      </c>
      <c r="K339" s="3" t="str">
        <f>HYPERLINK("http://dx.doi.org/10.1111/1556-4029.14583","http://dx.doi.org/10.1111/1556-4029.14583")</f>
        <v>http://dx.doi.org/10.1111/1556-4029.14583</v>
      </c>
      <c r="L339" s="3" t="s">
        <v>449</v>
      </c>
    </row>
    <row r="340" spans="1:12" ht="40" customHeight="1">
      <c r="A340" s="1">
        <v>338</v>
      </c>
      <c r="B340" s="9">
        <v>2021</v>
      </c>
      <c r="C340" s="11" t="s">
        <v>2483</v>
      </c>
      <c r="D340" s="3" t="s">
        <v>2484</v>
      </c>
      <c r="E340" s="3" t="s">
        <v>2485</v>
      </c>
      <c r="F340" s="3" t="s">
        <v>2486</v>
      </c>
      <c r="G340" s="3" t="s">
        <v>1348</v>
      </c>
      <c r="H340" s="3" t="s">
        <v>2487</v>
      </c>
      <c r="I340" s="3" t="s">
        <v>2488</v>
      </c>
      <c r="J340" s="3" t="s">
        <v>2489</v>
      </c>
      <c r="K340" s="3" t="str">
        <f>HYPERLINK("http://dx.doi.org/10.1016/j.electacta.2021.137771","http://dx.doi.org/10.1016/j.electacta.2021.137771")</f>
        <v>http://dx.doi.org/10.1016/j.electacta.2021.137771</v>
      </c>
      <c r="L340" s="3" t="s">
        <v>1352</v>
      </c>
    </row>
    <row r="341" spans="1:12" ht="40" customHeight="1">
      <c r="A341" s="1">
        <v>339</v>
      </c>
      <c r="B341" s="9">
        <v>2021</v>
      </c>
      <c r="C341" s="11" t="s">
        <v>2490</v>
      </c>
      <c r="D341" s="3" t="s">
        <v>2491</v>
      </c>
      <c r="E341" s="3" t="s">
        <v>2492</v>
      </c>
      <c r="F341" s="3" t="s">
        <v>2493</v>
      </c>
      <c r="G341" s="3" t="s">
        <v>1814</v>
      </c>
      <c r="H341" s="3" t="s">
        <v>2494</v>
      </c>
      <c r="I341" s="3" t="s">
        <v>2495</v>
      </c>
      <c r="J341" s="3" t="s">
        <v>2496</v>
      </c>
      <c r="K341" s="3" t="str">
        <f>HYPERLINK("http://dx.doi.org/10.1109/TBDATA.2017.2736547","http://dx.doi.org/10.1109/TBDATA.2017.2736547")</f>
        <v>http://dx.doi.org/10.1109/TBDATA.2017.2736547</v>
      </c>
      <c r="L341" s="3" t="s">
        <v>35</v>
      </c>
    </row>
    <row r="342" spans="1:12" ht="40" customHeight="1">
      <c r="A342" s="1">
        <v>340</v>
      </c>
      <c r="B342" s="9">
        <v>2021</v>
      </c>
      <c r="C342" s="11" t="s">
        <v>2497</v>
      </c>
      <c r="D342" s="3" t="s">
        <v>2498</v>
      </c>
      <c r="E342" s="3" t="s">
        <v>2499</v>
      </c>
      <c r="F342" s="3" t="s">
        <v>2500</v>
      </c>
      <c r="G342" s="3" t="s">
        <v>454</v>
      </c>
      <c r="H342" s="3" t="s">
        <v>2501</v>
      </c>
      <c r="I342" s="3" t="s">
        <v>82</v>
      </c>
      <c r="J342" s="3" t="s">
        <v>2502</v>
      </c>
      <c r="K342" s="3" t="str">
        <f>HYPERLINK("http://dx.doi.org/10.1016/j.forsciint.2021.110787","http://dx.doi.org/10.1016/j.forsciint.2021.110787")</f>
        <v>http://dx.doi.org/10.1016/j.forsciint.2021.110787</v>
      </c>
      <c r="L342" s="3" t="s">
        <v>449</v>
      </c>
    </row>
    <row r="343" spans="1:12" ht="40" customHeight="1">
      <c r="A343" s="1">
        <v>341</v>
      </c>
      <c r="B343" s="9">
        <v>2021</v>
      </c>
      <c r="C343" s="11" t="s">
        <v>2503</v>
      </c>
      <c r="D343" s="3" t="s">
        <v>2504</v>
      </c>
      <c r="E343" s="3" t="s">
        <v>2505</v>
      </c>
      <c r="F343" s="3" t="s">
        <v>2506</v>
      </c>
      <c r="G343" s="3" t="s">
        <v>717</v>
      </c>
      <c r="H343" s="3" t="s">
        <v>16</v>
      </c>
      <c r="I343" s="3" t="s">
        <v>2507</v>
      </c>
      <c r="J343" s="3" t="s">
        <v>2508</v>
      </c>
      <c r="K343" s="3" t="str">
        <f>HYPERLINK("http://dx.doi.org/10.1039/d1nj00678a","http://dx.doi.org/10.1039/d1nj00678a")</f>
        <v>http://dx.doi.org/10.1039/d1nj00678a</v>
      </c>
      <c r="L343" s="3" t="s">
        <v>19</v>
      </c>
    </row>
    <row r="344" spans="1:12" ht="40" customHeight="1">
      <c r="A344" s="1">
        <v>342</v>
      </c>
      <c r="B344" s="9">
        <v>2021</v>
      </c>
      <c r="C344" s="11" t="s">
        <v>2509</v>
      </c>
      <c r="D344" s="3" t="s">
        <v>2510</v>
      </c>
      <c r="E344" s="3" t="s">
        <v>2511</v>
      </c>
      <c r="F344" s="3" t="s">
        <v>2512</v>
      </c>
      <c r="G344" s="3" t="s">
        <v>717</v>
      </c>
      <c r="H344" s="3" t="s">
        <v>16</v>
      </c>
      <c r="I344" s="3" t="s">
        <v>2513</v>
      </c>
      <c r="J344" s="3" t="s">
        <v>2514</v>
      </c>
      <c r="K344" s="3" t="str">
        <f>HYPERLINK("http://dx.doi.org/10.1039/d1nj03901f","http://dx.doi.org/10.1039/d1nj03901f")</f>
        <v>http://dx.doi.org/10.1039/d1nj03901f</v>
      </c>
      <c r="L344" s="3" t="s">
        <v>19</v>
      </c>
    </row>
    <row r="345" spans="1:12" ht="40" customHeight="1">
      <c r="A345" s="1">
        <v>343</v>
      </c>
      <c r="B345" s="9">
        <v>2021</v>
      </c>
      <c r="C345" s="11" t="s">
        <v>2515</v>
      </c>
      <c r="D345" s="3" t="s">
        <v>2516</v>
      </c>
      <c r="E345" s="3" t="s">
        <v>2517</v>
      </c>
      <c r="F345" s="3" t="s">
        <v>2518</v>
      </c>
      <c r="G345" s="3" t="s">
        <v>155</v>
      </c>
      <c r="H345" s="3" t="s">
        <v>2519</v>
      </c>
      <c r="I345" s="3" t="s">
        <v>2520</v>
      </c>
      <c r="J345" s="3" t="s">
        <v>2521</v>
      </c>
      <c r="K345" s="3" t="str">
        <f>HYPERLINK("http://dx.doi.org/10.1016/j.inoche.2021.108665","http://dx.doi.org/10.1016/j.inoche.2021.108665")</f>
        <v>http://dx.doi.org/10.1016/j.inoche.2021.108665</v>
      </c>
      <c r="L345" s="3" t="s">
        <v>19</v>
      </c>
    </row>
    <row r="346" spans="1:12" ht="40" customHeight="1">
      <c r="A346" s="1">
        <v>344</v>
      </c>
      <c r="B346" s="9">
        <v>2021</v>
      </c>
      <c r="C346" s="11" t="s">
        <v>2522</v>
      </c>
      <c r="D346" s="3" t="s">
        <v>2523</v>
      </c>
      <c r="E346" s="3" t="s">
        <v>2524</v>
      </c>
      <c r="F346" s="3" t="s">
        <v>2525</v>
      </c>
      <c r="G346" s="3" t="s">
        <v>701</v>
      </c>
      <c r="H346" s="3" t="s">
        <v>2526</v>
      </c>
      <c r="I346" s="3" t="s">
        <v>2527</v>
      </c>
      <c r="J346" s="3" t="s">
        <v>2528</v>
      </c>
      <c r="K346" s="3" t="str">
        <f>HYPERLINK("http://dx.doi.org/10.1016/j.aca.2021.338850","http://dx.doi.org/10.1016/j.aca.2021.338850")</f>
        <v>http://dx.doi.org/10.1016/j.aca.2021.338850</v>
      </c>
      <c r="L346" s="3" t="s">
        <v>19</v>
      </c>
    </row>
    <row r="347" spans="1:12" ht="40" customHeight="1">
      <c r="A347" s="1">
        <v>345</v>
      </c>
      <c r="B347" s="9">
        <v>2021</v>
      </c>
      <c r="C347" s="11" t="s">
        <v>2529</v>
      </c>
      <c r="D347" s="3" t="s">
        <v>2530</v>
      </c>
      <c r="E347" s="3" t="s">
        <v>2531</v>
      </c>
      <c r="F347" s="3" t="s">
        <v>2532</v>
      </c>
      <c r="G347" s="3" t="s">
        <v>2533</v>
      </c>
      <c r="H347" s="3" t="s">
        <v>2534</v>
      </c>
      <c r="I347" s="3" t="s">
        <v>2535</v>
      </c>
      <c r="J347" s="3" t="s">
        <v>2536</v>
      </c>
      <c r="K347" s="3" t="str">
        <f>HYPERLINK("http://dx.doi.org/10.1134/S1064226921130027","http://dx.doi.org/10.1134/S1064226921130027")</f>
        <v>http://dx.doi.org/10.1134/S1064226921130027</v>
      </c>
      <c r="L347" s="3" t="s">
        <v>2537</v>
      </c>
    </row>
    <row r="348" spans="1:12" ht="40" customHeight="1">
      <c r="A348" s="1">
        <v>346</v>
      </c>
      <c r="B348" s="9">
        <v>2021</v>
      </c>
      <c r="C348" s="11" t="s">
        <v>2538</v>
      </c>
      <c r="D348" s="3" t="s">
        <v>2539</v>
      </c>
      <c r="E348" s="3" t="s">
        <v>2540</v>
      </c>
      <c r="F348" s="3" t="s">
        <v>2541</v>
      </c>
      <c r="G348" s="3" t="s">
        <v>49</v>
      </c>
      <c r="H348" s="3" t="s">
        <v>16</v>
      </c>
      <c r="I348" s="3" t="s">
        <v>2542</v>
      </c>
      <c r="J348" s="3" t="s">
        <v>2543</v>
      </c>
      <c r="K348" s="3" t="str">
        <f>HYPERLINK("http://dx.doi.org/10.1039/d1an00232e","http://dx.doi.org/10.1039/d1an00232e")</f>
        <v>http://dx.doi.org/10.1039/d1an00232e</v>
      </c>
      <c r="L348" s="3" t="s">
        <v>19</v>
      </c>
    </row>
    <row r="349" spans="1:12" ht="40" customHeight="1">
      <c r="A349" s="1">
        <v>347</v>
      </c>
      <c r="B349" s="9">
        <v>2021</v>
      </c>
      <c r="C349" s="11" t="s">
        <v>2544</v>
      </c>
      <c r="D349" s="3" t="s">
        <v>2545</v>
      </c>
      <c r="E349" s="3" t="s">
        <v>2546</v>
      </c>
      <c r="F349" s="3" t="s">
        <v>2547</v>
      </c>
      <c r="G349" s="3" t="s">
        <v>454</v>
      </c>
      <c r="H349" s="3" t="s">
        <v>2548</v>
      </c>
      <c r="I349" s="3" t="s">
        <v>2549</v>
      </c>
      <c r="J349" s="3" t="s">
        <v>2550</v>
      </c>
      <c r="K349" s="3" t="str">
        <f>HYPERLINK("http://dx.doi.org/10.1016/j.forsciint.2021.110804","http://dx.doi.org/10.1016/j.forsciint.2021.110804")</f>
        <v>http://dx.doi.org/10.1016/j.forsciint.2021.110804</v>
      </c>
      <c r="L349" s="3" t="s">
        <v>449</v>
      </c>
    </row>
    <row r="350" spans="1:12" ht="40" customHeight="1">
      <c r="A350" s="1">
        <v>348</v>
      </c>
      <c r="B350" s="9">
        <v>2021</v>
      </c>
      <c r="C350" s="11" t="s">
        <v>2551</v>
      </c>
      <c r="D350" s="3" t="s">
        <v>2552</v>
      </c>
      <c r="E350" s="3" t="s">
        <v>2553</v>
      </c>
      <c r="F350" s="3" t="s">
        <v>2554</v>
      </c>
      <c r="G350" s="3" t="s">
        <v>560</v>
      </c>
      <c r="H350" s="3" t="s">
        <v>2555</v>
      </c>
      <c r="I350" s="3" t="s">
        <v>16</v>
      </c>
      <c r="J350" s="3" t="s">
        <v>2556</v>
      </c>
      <c r="K350" s="3" t="str">
        <f>HYPERLINK("http://dx.doi.org/10.1111/1556-4029.14597","http://dx.doi.org/10.1111/1556-4029.14597")</f>
        <v>http://dx.doi.org/10.1111/1556-4029.14597</v>
      </c>
      <c r="L350" s="3" t="s">
        <v>449</v>
      </c>
    </row>
    <row r="351" spans="1:12" ht="40" customHeight="1">
      <c r="A351" s="1">
        <v>349</v>
      </c>
      <c r="B351" s="9">
        <v>2021</v>
      </c>
      <c r="C351" s="11" t="s">
        <v>2557</v>
      </c>
      <c r="D351" s="3" t="s">
        <v>2558</v>
      </c>
      <c r="E351" s="3" t="s">
        <v>2559</v>
      </c>
      <c r="F351" s="3" t="s">
        <v>2560</v>
      </c>
      <c r="G351" s="3" t="s">
        <v>560</v>
      </c>
      <c r="H351" s="3" t="s">
        <v>2561</v>
      </c>
      <c r="I351" s="3" t="s">
        <v>2562</v>
      </c>
      <c r="J351" s="3" t="s">
        <v>2563</v>
      </c>
      <c r="K351" s="3" t="str">
        <f>HYPERLINK("http://dx.doi.org/10.1111/1556-4029.14664","http://dx.doi.org/10.1111/1556-4029.14664")</f>
        <v>http://dx.doi.org/10.1111/1556-4029.14664</v>
      </c>
      <c r="L351" s="3" t="s">
        <v>449</v>
      </c>
    </row>
    <row r="352" spans="1:12" ht="40" customHeight="1">
      <c r="A352" s="1">
        <v>350</v>
      </c>
      <c r="B352" s="9">
        <v>2021</v>
      </c>
      <c r="C352" s="11" t="s">
        <v>2564</v>
      </c>
      <c r="D352" s="3" t="s">
        <v>2565</v>
      </c>
      <c r="E352" s="3" t="s">
        <v>2566</v>
      </c>
      <c r="F352" s="3" t="s">
        <v>2567</v>
      </c>
      <c r="G352" s="3" t="s">
        <v>270</v>
      </c>
      <c r="H352" s="3" t="s">
        <v>2568</v>
      </c>
      <c r="I352" s="3" t="s">
        <v>2569</v>
      </c>
      <c r="J352" s="3" t="s">
        <v>2570</v>
      </c>
      <c r="K352" s="3" t="str">
        <f>HYPERLINK("http://dx.doi.org/10.1016/j.ceramint.2020.11.152","http://dx.doi.org/10.1016/j.ceramint.2020.11.152")</f>
        <v>http://dx.doi.org/10.1016/j.ceramint.2020.11.152</v>
      </c>
      <c r="L352" s="3" t="s">
        <v>118</v>
      </c>
    </row>
    <row r="353" spans="1:12" ht="40" customHeight="1">
      <c r="A353" s="1">
        <v>351</v>
      </c>
      <c r="B353" s="9">
        <v>2021</v>
      </c>
      <c r="C353" s="11" t="s">
        <v>2571</v>
      </c>
      <c r="D353" s="3" t="s">
        <v>2572</v>
      </c>
      <c r="E353" s="3" t="s">
        <v>2573</v>
      </c>
      <c r="F353" s="3" t="s">
        <v>2574</v>
      </c>
      <c r="G353" s="3" t="s">
        <v>80</v>
      </c>
      <c r="H353" s="3" t="s">
        <v>2575</v>
      </c>
      <c r="I353" s="3" t="s">
        <v>1683</v>
      </c>
      <c r="J353" s="3" t="s">
        <v>2576</v>
      </c>
      <c r="K353" s="3" t="str">
        <f>HYPERLINK("http://dx.doi.org/10.1016/j.scijus.2021.01.004","http://dx.doi.org/10.1016/j.scijus.2021.01.004")</f>
        <v>http://dx.doi.org/10.1016/j.scijus.2021.01.004</v>
      </c>
      <c r="L353" s="3" t="s">
        <v>84</v>
      </c>
    </row>
    <row r="354" spans="1:12" ht="40" customHeight="1">
      <c r="A354" s="1">
        <v>352</v>
      </c>
      <c r="B354" s="9">
        <v>2021</v>
      </c>
      <c r="C354" s="11" t="s">
        <v>2577</v>
      </c>
      <c r="D354" s="3" t="s">
        <v>2578</v>
      </c>
      <c r="E354" s="3" t="s">
        <v>2579</v>
      </c>
      <c r="F354" s="3" t="s">
        <v>2580</v>
      </c>
      <c r="G354" s="3" t="s">
        <v>2581</v>
      </c>
      <c r="H354" s="3" t="s">
        <v>2582</v>
      </c>
      <c r="I354" s="3" t="s">
        <v>2583</v>
      </c>
      <c r="J354" s="3" t="s">
        <v>2584</v>
      </c>
      <c r="K354" s="3" t="str">
        <f>HYPERLINK("http://dx.doi.org/10.2116/analsci.20P336","http://dx.doi.org/10.2116/analsci.20P336")</f>
        <v>http://dx.doi.org/10.2116/analsci.20P336</v>
      </c>
      <c r="L354" s="3" t="s">
        <v>19</v>
      </c>
    </row>
    <row r="355" spans="1:12" ht="40" customHeight="1">
      <c r="A355" s="1">
        <v>353</v>
      </c>
      <c r="B355" s="9">
        <v>2021</v>
      </c>
      <c r="C355" s="11" t="s">
        <v>2585</v>
      </c>
      <c r="D355" s="3" t="s">
        <v>2586</v>
      </c>
      <c r="E355" s="3" t="s">
        <v>2587</v>
      </c>
      <c r="F355" s="3" t="s">
        <v>2588</v>
      </c>
      <c r="G355" s="3" t="s">
        <v>372</v>
      </c>
      <c r="H355" s="3" t="s">
        <v>2589</v>
      </c>
      <c r="I355" s="3" t="s">
        <v>1496</v>
      </c>
      <c r="J355" s="3" t="s">
        <v>2590</v>
      </c>
      <c r="K355" s="3" t="str">
        <f>HYPERLINK("http://dx.doi.org/10.1109/ACCESS.2021.3093879","http://dx.doi.org/10.1109/ACCESS.2021.3093879")</f>
        <v>http://dx.doi.org/10.1109/ACCESS.2021.3093879</v>
      </c>
      <c r="L355" s="3" t="s">
        <v>376</v>
      </c>
    </row>
    <row r="356" spans="1:12" ht="40" customHeight="1">
      <c r="A356" s="1">
        <v>354</v>
      </c>
      <c r="B356" s="9">
        <v>2021</v>
      </c>
      <c r="C356" s="11" t="s">
        <v>2591</v>
      </c>
      <c r="D356" s="3" t="s">
        <v>2592</v>
      </c>
      <c r="E356" s="3" t="s">
        <v>2593</v>
      </c>
      <c r="F356" s="3" t="s">
        <v>2594</v>
      </c>
      <c r="G356" s="3" t="s">
        <v>2595</v>
      </c>
      <c r="H356" s="3" t="s">
        <v>2596</v>
      </c>
      <c r="I356" s="3" t="s">
        <v>2597</v>
      </c>
      <c r="J356" s="3" t="s">
        <v>2598</v>
      </c>
      <c r="K356" s="3" t="str">
        <f>HYPERLINK("http://dx.doi.org/10.1214/21-EJS1813","http://dx.doi.org/10.1214/21-EJS1813")</f>
        <v>http://dx.doi.org/10.1214/21-EJS1813</v>
      </c>
      <c r="L356" s="3" t="s">
        <v>2599</v>
      </c>
    </row>
    <row r="357" spans="1:12" ht="40" customHeight="1">
      <c r="A357" s="1">
        <v>355</v>
      </c>
      <c r="B357" s="9">
        <v>2021</v>
      </c>
      <c r="C357" s="11" t="s">
        <v>2600</v>
      </c>
      <c r="D357" s="3" t="s">
        <v>2601</v>
      </c>
      <c r="E357" s="3" t="s">
        <v>2602</v>
      </c>
      <c r="F357" s="3" t="s">
        <v>2603</v>
      </c>
      <c r="G357" s="3" t="s">
        <v>560</v>
      </c>
      <c r="H357" s="3" t="s">
        <v>2604</v>
      </c>
      <c r="I357" s="3" t="s">
        <v>16</v>
      </c>
      <c r="J357" s="3" t="s">
        <v>2605</v>
      </c>
      <c r="K357" s="3" t="str">
        <f>HYPERLINK("http://dx.doi.org/10.1111/1556-4029.14795","http://dx.doi.org/10.1111/1556-4029.14795")</f>
        <v>http://dx.doi.org/10.1111/1556-4029.14795</v>
      </c>
      <c r="L357" s="3" t="s">
        <v>449</v>
      </c>
    </row>
    <row r="358" spans="1:12" ht="40" customHeight="1">
      <c r="A358" s="1">
        <v>356</v>
      </c>
      <c r="B358" s="9">
        <v>2021</v>
      </c>
      <c r="C358" s="11" t="s">
        <v>2606</v>
      </c>
      <c r="D358" s="3" t="s">
        <v>2607</v>
      </c>
      <c r="E358" s="3" t="s">
        <v>2608</v>
      </c>
      <c r="F358" s="3" t="s">
        <v>2609</v>
      </c>
      <c r="G358" s="3" t="s">
        <v>2610</v>
      </c>
      <c r="H358" s="3" t="s">
        <v>2611</v>
      </c>
      <c r="I358" s="3" t="s">
        <v>2612</v>
      </c>
      <c r="J358" s="3" t="s">
        <v>2613</v>
      </c>
      <c r="K358" s="3" t="str">
        <f>HYPERLINK("http://dx.doi.org/10.1111/exsy.12523","http://dx.doi.org/10.1111/exsy.12523")</f>
        <v>http://dx.doi.org/10.1111/exsy.12523</v>
      </c>
      <c r="L358" s="3" t="s">
        <v>35</v>
      </c>
    </row>
    <row r="359" spans="1:12" ht="40" customHeight="1">
      <c r="A359" s="1">
        <v>357</v>
      </c>
      <c r="B359" s="9">
        <v>2021</v>
      </c>
      <c r="C359" s="11" t="s">
        <v>2614</v>
      </c>
      <c r="D359" s="3" t="s">
        <v>2615</v>
      </c>
      <c r="E359" s="3" t="s">
        <v>2616</v>
      </c>
      <c r="F359" s="3" t="s">
        <v>2617</v>
      </c>
      <c r="G359" s="3" t="s">
        <v>1958</v>
      </c>
      <c r="H359" s="3" t="s">
        <v>2618</v>
      </c>
      <c r="I359" s="3" t="s">
        <v>2619</v>
      </c>
      <c r="J359" s="3" t="s">
        <v>2620</v>
      </c>
      <c r="K359" s="3" t="str">
        <f>HYPERLINK("http://dx.doi.org/10.1002/bio.4027","http://dx.doi.org/10.1002/bio.4027")</f>
        <v>http://dx.doi.org/10.1002/bio.4027</v>
      </c>
      <c r="L359" s="3" t="s">
        <v>19</v>
      </c>
    </row>
    <row r="360" spans="1:12" ht="40" customHeight="1">
      <c r="A360" s="1">
        <v>358</v>
      </c>
      <c r="B360" s="10">
        <v>2021</v>
      </c>
      <c r="C360" s="12" t="s">
        <v>2621</v>
      </c>
      <c r="D360" s="4" t="s">
        <v>2622</v>
      </c>
      <c r="E360" s="4" t="s">
        <v>2623</v>
      </c>
      <c r="F360" s="4" t="s">
        <v>2624</v>
      </c>
      <c r="G360" s="4" t="s">
        <v>2327</v>
      </c>
      <c r="H360" s="4" t="s">
        <v>16</v>
      </c>
      <c r="I360" s="4" t="s">
        <v>2625</v>
      </c>
      <c r="J360" s="4" t="s">
        <v>2626</v>
      </c>
      <c r="K360" s="4">
        <v>0</v>
      </c>
      <c r="L360" s="4" t="s">
        <v>385</v>
      </c>
    </row>
    <row r="361" spans="1:12" ht="40" customHeight="1">
      <c r="A361" s="1">
        <v>359</v>
      </c>
      <c r="B361" s="9">
        <v>2021</v>
      </c>
      <c r="C361" s="11" t="s">
        <v>2627</v>
      </c>
      <c r="D361" s="3" t="s">
        <v>2628</v>
      </c>
      <c r="E361" s="3" t="s">
        <v>2629</v>
      </c>
      <c r="F361" s="3" t="s">
        <v>2630</v>
      </c>
      <c r="G361" s="3" t="s">
        <v>155</v>
      </c>
      <c r="H361" s="3" t="s">
        <v>2631</v>
      </c>
      <c r="I361" s="3" t="s">
        <v>2632</v>
      </c>
      <c r="J361" s="3" t="s">
        <v>2633</v>
      </c>
      <c r="K361" s="3" t="str">
        <f>HYPERLINK("http://dx.doi.org/10.1016/j.inoche.2021.109039","http://dx.doi.org/10.1016/j.inoche.2021.109039")</f>
        <v>http://dx.doi.org/10.1016/j.inoche.2021.109039</v>
      </c>
      <c r="L361" s="3" t="s">
        <v>19</v>
      </c>
    </row>
    <row r="362" spans="1:12" ht="40" customHeight="1">
      <c r="A362" s="1">
        <v>360</v>
      </c>
      <c r="B362" s="9">
        <v>2021</v>
      </c>
      <c r="C362" s="11" t="s">
        <v>2634</v>
      </c>
      <c r="D362" s="3" t="s">
        <v>2635</v>
      </c>
      <c r="E362" s="3" t="s">
        <v>2636</v>
      </c>
      <c r="F362" s="3" t="s">
        <v>2637</v>
      </c>
      <c r="G362" s="3" t="s">
        <v>658</v>
      </c>
      <c r="H362" s="3" t="s">
        <v>2638</v>
      </c>
      <c r="I362" s="3" t="s">
        <v>2458</v>
      </c>
      <c r="J362" s="3" t="s">
        <v>2639</v>
      </c>
      <c r="K362" s="3" t="str">
        <f>HYPERLINK("http://dx.doi.org/10.1016/j.jcis.2021.05.029","http://dx.doi.org/10.1016/j.jcis.2021.05.029")</f>
        <v>http://dx.doi.org/10.1016/j.jcis.2021.05.029</v>
      </c>
      <c r="L362" s="3" t="s">
        <v>19</v>
      </c>
    </row>
    <row r="363" spans="1:12" ht="40" customHeight="1">
      <c r="A363" s="1">
        <v>361</v>
      </c>
      <c r="B363" s="9">
        <v>2021</v>
      </c>
      <c r="C363" s="11" t="s">
        <v>2640</v>
      </c>
      <c r="D363" s="3" t="s">
        <v>2641</v>
      </c>
      <c r="E363" s="3" t="s">
        <v>2642</v>
      </c>
      <c r="F363" s="3" t="s">
        <v>2643</v>
      </c>
      <c r="G363" s="3" t="s">
        <v>2644</v>
      </c>
      <c r="H363" s="3" t="s">
        <v>2645</v>
      </c>
      <c r="I363" s="3" t="s">
        <v>2646</v>
      </c>
      <c r="J363" s="3" t="s">
        <v>2647</v>
      </c>
      <c r="K363" s="3" t="str">
        <f>HYPERLINK("http://dx.doi.org/10.1007/s10934-020-01030-8","http://dx.doi.org/10.1007/s10934-020-01030-8")</f>
        <v>http://dx.doi.org/10.1007/s10934-020-01030-8</v>
      </c>
      <c r="L363" s="3" t="s">
        <v>282</v>
      </c>
    </row>
    <row r="364" spans="1:12" ht="40" customHeight="1">
      <c r="A364" s="1">
        <v>362</v>
      </c>
      <c r="B364" s="9">
        <v>2021</v>
      </c>
      <c r="C364" s="11" t="s">
        <v>2648</v>
      </c>
      <c r="D364" s="3" t="s">
        <v>2649</v>
      </c>
      <c r="E364" s="3" t="s">
        <v>2650</v>
      </c>
      <c r="F364" s="3" t="s">
        <v>2651</v>
      </c>
      <c r="G364" s="3" t="s">
        <v>179</v>
      </c>
      <c r="H364" s="3" t="s">
        <v>2652</v>
      </c>
      <c r="I364" s="3" t="s">
        <v>1320</v>
      </c>
      <c r="J364" s="3" t="s">
        <v>2653</v>
      </c>
      <c r="K364" s="3" t="str">
        <f>HYPERLINK("http://dx.doi.org/10.1016/j.jallcom.2021.160386","http://dx.doi.org/10.1016/j.jallcom.2021.160386")</f>
        <v>http://dx.doi.org/10.1016/j.jallcom.2021.160386</v>
      </c>
      <c r="L364" s="3" t="s">
        <v>183</v>
      </c>
    </row>
    <row r="365" spans="1:12" ht="40" customHeight="1">
      <c r="A365" s="1">
        <v>363</v>
      </c>
      <c r="B365" s="9">
        <v>2021</v>
      </c>
      <c r="C365" s="11" t="s">
        <v>2654</v>
      </c>
      <c r="D365" s="3" t="s">
        <v>2655</v>
      </c>
      <c r="E365" s="3" t="s">
        <v>2656</v>
      </c>
      <c r="F365" s="3" t="s">
        <v>2657</v>
      </c>
      <c r="G365" s="3" t="s">
        <v>454</v>
      </c>
      <c r="H365" s="3" t="s">
        <v>2658</v>
      </c>
      <c r="I365" s="3" t="s">
        <v>2659</v>
      </c>
      <c r="J365" s="3" t="s">
        <v>2660</v>
      </c>
      <c r="K365" s="3" t="str">
        <f>HYPERLINK("http://dx.doi.org/10.1016/j.forsciint.2020.110457","http://dx.doi.org/10.1016/j.forsciint.2020.110457")</f>
        <v>http://dx.doi.org/10.1016/j.forsciint.2020.110457</v>
      </c>
      <c r="L365" s="3" t="s">
        <v>449</v>
      </c>
    </row>
    <row r="366" spans="1:12" ht="40" customHeight="1">
      <c r="A366" s="1">
        <v>364</v>
      </c>
      <c r="B366" s="10">
        <v>2021</v>
      </c>
      <c r="C366" s="12" t="s">
        <v>2661</v>
      </c>
      <c r="D366" s="4" t="s">
        <v>2662</v>
      </c>
      <c r="E366" s="4" t="s">
        <v>2663</v>
      </c>
      <c r="F366" s="4" t="s">
        <v>2664</v>
      </c>
      <c r="G366" s="4" t="s">
        <v>80</v>
      </c>
      <c r="H366" s="4" t="s">
        <v>2665</v>
      </c>
      <c r="I366" s="4" t="s">
        <v>1967</v>
      </c>
      <c r="J366" s="4" t="s">
        <v>2666</v>
      </c>
      <c r="K366" s="4">
        <v>0</v>
      </c>
      <c r="L366" s="4" t="s">
        <v>84</v>
      </c>
    </row>
    <row r="367" spans="1:12" ht="40" customHeight="1">
      <c r="A367" s="1">
        <v>365</v>
      </c>
      <c r="B367" s="9">
        <v>2021</v>
      </c>
      <c r="C367" s="11" t="s">
        <v>2667</v>
      </c>
      <c r="D367" s="3" t="s">
        <v>2668</v>
      </c>
      <c r="E367" s="3" t="s">
        <v>2669</v>
      </c>
      <c r="F367" s="3" t="s">
        <v>2670</v>
      </c>
      <c r="G367" s="3" t="s">
        <v>80</v>
      </c>
      <c r="H367" s="3" t="s">
        <v>2671</v>
      </c>
      <c r="I367" s="3" t="s">
        <v>2672</v>
      </c>
      <c r="J367" s="3" t="s">
        <v>2673</v>
      </c>
      <c r="K367" s="3" t="str">
        <f>HYPERLINK("http://dx.doi.org/10.1016/j.scijus.2021.06.008","http://dx.doi.org/10.1016/j.scijus.2021.06.008")</f>
        <v>http://dx.doi.org/10.1016/j.scijus.2021.06.008</v>
      </c>
      <c r="L367" s="3" t="s">
        <v>84</v>
      </c>
    </row>
    <row r="368" spans="1:12" ht="40" customHeight="1">
      <c r="A368" s="1">
        <v>366</v>
      </c>
      <c r="B368" s="9">
        <v>2021</v>
      </c>
      <c r="C368" s="11" t="s">
        <v>2674</v>
      </c>
      <c r="D368" s="3" t="s">
        <v>2675</v>
      </c>
      <c r="E368" s="3" t="s">
        <v>2676</v>
      </c>
      <c r="F368" s="3" t="s">
        <v>2677</v>
      </c>
      <c r="G368" s="3" t="s">
        <v>560</v>
      </c>
      <c r="H368" s="3" t="s">
        <v>2678</v>
      </c>
      <c r="I368" s="3" t="s">
        <v>2679</v>
      </c>
      <c r="J368" s="3" t="s">
        <v>2680</v>
      </c>
      <c r="K368" s="3" t="str">
        <f>HYPERLINK("http://dx.doi.org/10.1111/1556-4029.14688","http://dx.doi.org/10.1111/1556-4029.14688")</f>
        <v>http://dx.doi.org/10.1111/1556-4029.14688</v>
      </c>
      <c r="L368" s="3" t="s">
        <v>449</v>
      </c>
    </row>
    <row r="369" spans="1:12" ht="40" customHeight="1">
      <c r="A369" s="1">
        <v>367</v>
      </c>
      <c r="B369" s="9">
        <v>2021</v>
      </c>
      <c r="C369" s="11" t="s">
        <v>2681</v>
      </c>
      <c r="D369" s="3" t="s">
        <v>2682</v>
      </c>
      <c r="E369" s="3" t="s">
        <v>2683</v>
      </c>
      <c r="F369" s="3" t="s">
        <v>2684</v>
      </c>
      <c r="G369" s="3" t="s">
        <v>2685</v>
      </c>
      <c r="H369" s="3" t="s">
        <v>2686</v>
      </c>
      <c r="I369" s="3" t="s">
        <v>2687</v>
      </c>
      <c r="J369" s="3" t="s">
        <v>2688</v>
      </c>
      <c r="K369" s="3" t="str">
        <f>HYPERLINK("http://dx.doi.org/10.1145/3461341","http://dx.doi.org/10.1145/3461341")</f>
        <v>http://dx.doi.org/10.1145/3461341</v>
      </c>
      <c r="L369" s="3" t="s">
        <v>2689</v>
      </c>
    </row>
    <row r="370" spans="1:12" ht="40" customHeight="1">
      <c r="A370" s="1">
        <v>368</v>
      </c>
      <c r="B370" s="9">
        <v>2021</v>
      </c>
      <c r="C370" s="11" t="s">
        <v>2690</v>
      </c>
      <c r="D370" s="3" t="s">
        <v>2691</v>
      </c>
      <c r="E370" s="3" t="s">
        <v>2692</v>
      </c>
      <c r="F370" s="3" t="s">
        <v>2693</v>
      </c>
      <c r="G370" s="3" t="s">
        <v>2694</v>
      </c>
      <c r="H370" s="3" t="s">
        <v>2695</v>
      </c>
      <c r="I370" s="3" t="s">
        <v>2696</v>
      </c>
      <c r="J370" s="3" t="s">
        <v>2697</v>
      </c>
      <c r="K370" s="3" t="str">
        <f>HYPERLINK("http://dx.doi.org/10.1016/j.powtec.2021.02.006","http://dx.doi.org/10.1016/j.powtec.2021.02.006")</f>
        <v>http://dx.doi.org/10.1016/j.powtec.2021.02.006</v>
      </c>
      <c r="L370" s="3" t="s">
        <v>727</v>
      </c>
    </row>
    <row r="371" spans="1:12" ht="40" customHeight="1">
      <c r="A371" s="1">
        <v>369</v>
      </c>
      <c r="B371" s="9">
        <v>2021</v>
      </c>
      <c r="C371" s="11" t="s">
        <v>2698</v>
      </c>
      <c r="D371" s="3" t="s">
        <v>2699</v>
      </c>
      <c r="E371" s="3" t="s">
        <v>2700</v>
      </c>
      <c r="F371" s="3" t="s">
        <v>2701</v>
      </c>
      <c r="G371" s="3" t="s">
        <v>620</v>
      </c>
      <c r="H371" s="3" t="s">
        <v>2702</v>
      </c>
      <c r="I371" s="3" t="s">
        <v>2703</v>
      </c>
      <c r="J371" s="3" t="s">
        <v>2704</v>
      </c>
      <c r="K371" s="3" t="str">
        <f>HYPERLINK("http://dx.doi.org/10.1016/j.vacuum.2020.109940","http://dx.doi.org/10.1016/j.vacuum.2020.109940")</f>
        <v>http://dx.doi.org/10.1016/j.vacuum.2020.109940</v>
      </c>
      <c r="L371" s="3" t="s">
        <v>624</v>
      </c>
    </row>
    <row r="372" spans="1:12" ht="40" customHeight="1">
      <c r="A372" s="1">
        <v>370</v>
      </c>
      <c r="B372" s="9">
        <v>2020</v>
      </c>
      <c r="C372" s="11" t="s">
        <v>2705</v>
      </c>
      <c r="D372" s="3" t="s">
        <v>2706</v>
      </c>
      <c r="E372" s="3" t="s">
        <v>2707</v>
      </c>
      <c r="F372" s="3" t="s">
        <v>2708</v>
      </c>
      <c r="G372" s="3" t="s">
        <v>2709</v>
      </c>
      <c r="H372" s="3" t="s">
        <v>2710</v>
      </c>
      <c r="I372" s="3" t="s">
        <v>2711</v>
      </c>
      <c r="J372" s="3" t="s">
        <v>2712</v>
      </c>
      <c r="K372" s="3" t="str">
        <f>HYPERLINK("http://dx.doi.org/10.1109/TSMC.2018.2874281","http://dx.doi.org/10.1109/TSMC.2018.2874281")</f>
        <v>http://dx.doi.org/10.1109/TSMC.2018.2874281</v>
      </c>
      <c r="L372" s="3" t="s">
        <v>367</v>
      </c>
    </row>
    <row r="373" spans="1:12" ht="40" customHeight="1">
      <c r="A373" s="1">
        <v>371</v>
      </c>
      <c r="B373" s="9">
        <v>2020</v>
      </c>
      <c r="C373" s="11" t="s">
        <v>2713</v>
      </c>
      <c r="D373" s="3" t="s">
        <v>2714</v>
      </c>
      <c r="E373" s="3" t="s">
        <v>2715</v>
      </c>
      <c r="F373" s="3" t="s">
        <v>2716</v>
      </c>
      <c r="G373" s="3" t="s">
        <v>560</v>
      </c>
      <c r="H373" s="3" t="s">
        <v>2717</v>
      </c>
      <c r="I373" s="3" t="s">
        <v>2718</v>
      </c>
      <c r="J373" s="3" t="s">
        <v>2719</v>
      </c>
      <c r="K373" s="3" t="str">
        <f>HYPERLINK("http://dx.doi.org/10.1111/1556-4029.14210","http://dx.doi.org/10.1111/1556-4029.14210")</f>
        <v>http://dx.doi.org/10.1111/1556-4029.14210</v>
      </c>
      <c r="L373" s="3" t="s">
        <v>449</v>
      </c>
    </row>
    <row r="374" spans="1:12" ht="40" customHeight="1">
      <c r="A374" s="1">
        <v>372</v>
      </c>
      <c r="B374" s="9">
        <v>2020</v>
      </c>
      <c r="C374" s="11" t="s">
        <v>2720</v>
      </c>
      <c r="D374" s="3" t="s">
        <v>2721</v>
      </c>
      <c r="E374" s="3" t="s">
        <v>2722</v>
      </c>
      <c r="F374" s="3" t="s">
        <v>2723</v>
      </c>
      <c r="G374" s="3" t="s">
        <v>2724</v>
      </c>
      <c r="H374" s="3" t="s">
        <v>2725</v>
      </c>
      <c r="I374" s="3" t="s">
        <v>2726</v>
      </c>
      <c r="J374" s="3" t="s">
        <v>2727</v>
      </c>
      <c r="K374" s="3" t="str">
        <f>HYPERLINK("http://dx.doi.org/10.1016/j.jpdc.2020.03.007","http://dx.doi.org/10.1016/j.jpdc.2020.03.007")</f>
        <v>http://dx.doi.org/10.1016/j.jpdc.2020.03.007</v>
      </c>
      <c r="L374" s="3" t="s">
        <v>35</v>
      </c>
    </row>
    <row r="375" spans="1:12" ht="40" customHeight="1">
      <c r="A375" s="1">
        <v>373</v>
      </c>
      <c r="B375" s="9">
        <v>2020</v>
      </c>
      <c r="C375" s="11" t="s">
        <v>2728</v>
      </c>
      <c r="D375" s="3" t="s">
        <v>2729</v>
      </c>
      <c r="E375" s="3" t="s">
        <v>2730</v>
      </c>
      <c r="F375" s="3" t="s">
        <v>2731</v>
      </c>
      <c r="G375" s="3" t="s">
        <v>717</v>
      </c>
      <c r="H375" s="3" t="s">
        <v>16</v>
      </c>
      <c r="I375" s="3" t="s">
        <v>2732</v>
      </c>
      <c r="J375" s="3" t="s">
        <v>2733</v>
      </c>
      <c r="K375" s="3" t="str">
        <f>HYPERLINK("http://dx.doi.org/10.1039/d0nj04131a","http://dx.doi.org/10.1039/d0nj04131a")</f>
        <v>http://dx.doi.org/10.1039/d0nj04131a</v>
      </c>
      <c r="L375" s="3" t="s">
        <v>19</v>
      </c>
    </row>
    <row r="376" spans="1:12" ht="40" customHeight="1">
      <c r="A376" s="1">
        <v>374</v>
      </c>
      <c r="B376" s="9">
        <v>2020</v>
      </c>
      <c r="C376" s="11" t="s">
        <v>2734</v>
      </c>
      <c r="D376" s="3" t="s">
        <v>2735</v>
      </c>
      <c r="E376" s="3" t="s">
        <v>2736</v>
      </c>
      <c r="F376" s="3" t="s">
        <v>2737</v>
      </c>
      <c r="G376" s="3" t="s">
        <v>270</v>
      </c>
      <c r="H376" s="3" t="s">
        <v>2738</v>
      </c>
      <c r="I376" s="3" t="s">
        <v>2739</v>
      </c>
      <c r="J376" s="3" t="s">
        <v>2740</v>
      </c>
      <c r="K376" s="3" t="str">
        <f>HYPERLINK("http://dx.doi.org/10.1016/j.ceramint.2019.12.253","http://dx.doi.org/10.1016/j.ceramint.2019.12.253")</f>
        <v>http://dx.doi.org/10.1016/j.ceramint.2019.12.253</v>
      </c>
      <c r="L376" s="3" t="s">
        <v>118</v>
      </c>
    </row>
    <row r="377" spans="1:12" ht="40" customHeight="1">
      <c r="A377" s="1">
        <v>375</v>
      </c>
      <c r="B377" s="9">
        <v>2020</v>
      </c>
      <c r="C377" s="11" t="s">
        <v>2741</v>
      </c>
      <c r="D377" s="3" t="s">
        <v>2742</v>
      </c>
      <c r="E377" s="3" t="s">
        <v>2743</v>
      </c>
      <c r="F377" s="3" t="s">
        <v>2744</v>
      </c>
      <c r="G377" s="3" t="s">
        <v>560</v>
      </c>
      <c r="H377" s="3" t="s">
        <v>2745</v>
      </c>
      <c r="I377" s="3" t="s">
        <v>2746</v>
      </c>
      <c r="J377" s="3" t="s">
        <v>2747</v>
      </c>
      <c r="K377" s="3" t="str">
        <f>HYPERLINK("http://dx.doi.org/10.1111/1556-4029.14249","http://dx.doi.org/10.1111/1556-4029.14249")</f>
        <v>http://dx.doi.org/10.1111/1556-4029.14249</v>
      </c>
      <c r="L377" s="3" t="s">
        <v>449</v>
      </c>
    </row>
    <row r="378" spans="1:12" ht="40" customHeight="1">
      <c r="A378" s="1">
        <v>376</v>
      </c>
      <c r="B378" s="9">
        <v>2020</v>
      </c>
      <c r="C378" s="11" t="s">
        <v>2748</v>
      </c>
      <c r="D378" s="3" t="s">
        <v>2749</v>
      </c>
      <c r="E378" s="3" t="s">
        <v>2750</v>
      </c>
      <c r="F378" s="3" t="s">
        <v>2751</v>
      </c>
      <c r="G378" s="3" t="s">
        <v>454</v>
      </c>
      <c r="H378" s="3" t="s">
        <v>2752</v>
      </c>
      <c r="I378" s="3" t="s">
        <v>2753</v>
      </c>
      <c r="J378" s="3" t="s">
        <v>2754</v>
      </c>
      <c r="K378" s="3" t="str">
        <f>HYPERLINK("http://dx.doi.org/10.1016/j.forsciint.2020.110347","http://dx.doi.org/10.1016/j.forsciint.2020.110347")</f>
        <v>http://dx.doi.org/10.1016/j.forsciint.2020.110347</v>
      </c>
      <c r="L378" s="3" t="s">
        <v>449</v>
      </c>
    </row>
    <row r="379" spans="1:12" ht="40" customHeight="1">
      <c r="A379" s="1">
        <v>377</v>
      </c>
      <c r="B379" s="9">
        <v>2020</v>
      </c>
      <c r="C379" s="11" t="s">
        <v>2755</v>
      </c>
      <c r="D379" s="3" t="s">
        <v>2756</v>
      </c>
      <c r="E379" s="3" t="s">
        <v>2154</v>
      </c>
      <c r="F379" s="3" t="s">
        <v>2155</v>
      </c>
      <c r="G379" s="3" t="s">
        <v>454</v>
      </c>
      <c r="H379" s="3" t="s">
        <v>2757</v>
      </c>
      <c r="I379" s="3" t="s">
        <v>2157</v>
      </c>
      <c r="J379" s="3" t="s">
        <v>2758</v>
      </c>
      <c r="K379" s="3" t="str">
        <f>HYPERLINK("http://dx.doi.org/10.1016/j.forsciint.2020.110187","http://dx.doi.org/10.1016/j.forsciint.2020.110187")</f>
        <v>http://dx.doi.org/10.1016/j.forsciint.2020.110187</v>
      </c>
      <c r="L379" s="3" t="s">
        <v>449</v>
      </c>
    </row>
    <row r="380" spans="1:12" ht="40" customHeight="1">
      <c r="A380" s="1">
        <v>378</v>
      </c>
      <c r="B380" s="9">
        <v>2020</v>
      </c>
      <c r="C380" s="11" t="s">
        <v>2759</v>
      </c>
      <c r="D380" s="3" t="s">
        <v>2760</v>
      </c>
      <c r="E380" s="3" t="s">
        <v>2761</v>
      </c>
      <c r="F380" s="3" t="s">
        <v>2762</v>
      </c>
      <c r="G380" s="3" t="s">
        <v>2763</v>
      </c>
      <c r="H380" s="3" t="s">
        <v>2764</v>
      </c>
      <c r="I380" s="3" t="s">
        <v>2765</v>
      </c>
      <c r="J380" s="3" t="s">
        <v>2766</v>
      </c>
      <c r="K380" s="3" t="str">
        <f>HYPERLINK("http://dx.doi.org/10.1016/j.synthmet.2020.116347","http://dx.doi.org/10.1016/j.synthmet.2020.116347")</f>
        <v>http://dx.doi.org/10.1016/j.synthmet.2020.116347</v>
      </c>
      <c r="L380" s="3" t="s">
        <v>2767</v>
      </c>
    </row>
    <row r="381" spans="1:12" ht="40" customHeight="1">
      <c r="A381" s="1">
        <v>379</v>
      </c>
      <c r="B381" s="9">
        <v>2020</v>
      </c>
      <c r="C381" s="11" t="s">
        <v>2768</v>
      </c>
      <c r="D381" s="3" t="s">
        <v>2769</v>
      </c>
      <c r="E381" s="3" t="s">
        <v>2770</v>
      </c>
      <c r="F381" s="3" t="s">
        <v>2771</v>
      </c>
      <c r="G381" s="3" t="s">
        <v>560</v>
      </c>
      <c r="H381" s="3" t="s">
        <v>2772</v>
      </c>
      <c r="I381" s="3" t="s">
        <v>2679</v>
      </c>
      <c r="J381" s="3" t="s">
        <v>2773</v>
      </c>
      <c r="K381" s="3" t="str">
        <f>HYPERLINK("http://dx.doi.org/10.1111/1556-4029.14164","http://dx.doi.org/10.1111/1556-4029.14164")</f>
        <v>http://dx.doi.org/10.1111/1556-4029.14164</v>
      </c>
      <c r="L381" s="3" t="s">
        <v>449</v>
      </c>
    </row>
    <row r="382" spans="1:12" ht="40" customHeight="1">
      <c r="A382" s="1">
        <v>380</v>
      </c>
      <c r="B382" s="9">
        <v>2020</v>
      </c>
      <c r="C382" s="11" t="s">
        <v>2774</v>
      </c>
      <c r="D382" s="3" t="s">
        <v>2775</v>
      </c>
      <c r="E382" s="3" t="s">
        <v>2776</v>
      </c>
      <c r="F382" s="3" t="s">
        <v>2777</v>
      </c>
      <c r="G382" s="3" t="s">
        <v>687</v>
      </c>
      <c r="H382" s="3" t="s">
        <v>2778</v>
      </c>
      <c r="I382" s="3" t="s">
        <v>1865</v>
      </c>
      <c r="J382" s="3" t="s">
        <v>2779</v>
      </c>
      <c r="K382" s="3" t="str">
        <f>HYPERLINK("http://dx.doi.org/10.19756/j.issn.0253-3820.201350","http://dx.doi.org/10.19756/j.issn.0253-3820.201350")</f>
        <v>http://dx.doi.org/10.19756/j.issn.0253-3820.201350</v>
      </c>
      <c r="L382" s="3" t="s">
        <v>19</v>
      </c>
    </row>
    <row r="383" spans="1:12" ht="40" customHeight="1">
      <c r="A383" s="1">
        <v>381</v>
      </c>
      <c r="B383" s="9">
        <v>2020</v>
      </c>
      <c r="C383" s="11" t="s">
        <v>2780</v>
      </c>
      <c r="D383" s="3" t="s">
        <v>2781</v>
      </c>
      <c r="E383" s="3" t="s">
        <v>2782</v>
      </c>
      <c r="F383" s="3" t="s">
        <v>2783</v>
      </c>
      <c r="G383" s="3" t="s">
        <v>560</v>
      </c>
      <c r="H383" s="3" t="s">
        <v>2784</v>
      </c>
      <c r="I383" s="3" t="s">
        <v>2785</v>
      </c>
      <c r="J383" s="3" t="s">
        <v>2786</v>
      </c>
      <c r="K383" s="3" t="str">
        <f>HYPERLINK("http://dx.doi.org/10.1111/1556-4029.14483","http://dx.doi.org/10.1111/1556-4029.14483")</f>
        <v>http://dx.doi.org/10.1111/1556-4029.14483</v>
      </c>
      <c r="L383" s="3" t="s">
        <v>449</v>
      </c>
    </row>
    <row r="384" spans="1:12" ht="40" customHeight="1">
      <c r="A384" s="1">
        <v>382</v>
      </c>
      <c r="B384" s="9">
        <v>2020</v>
      </c>
      <c r="C384" s="11" t="s">
        <v>2787</v>
      </c>
      <c r="D384" s="3" t="s">
        <v>2788</v>
      </c>
      <c r="E384" s="3" t="s">
        <v>2789</v>
      </c>
      <c r="F384" s="3" t="s">
        <v>2790</v>
      </c>
      <c r="G384" s="3" t="s">
        <v>312</v>
      </c>
      <c r="H384" s="3" t="s">
        <v>2791</v>
      </c>
      <c r="I384" s="3" t="s">
        <v>2792</v>
      </c>
      <c r="J384" s="3" t="s">
        <v>2793</v>
      </c>
      <c r="K384" s="3" t="str">
        <f>HYPERLINK("http://dx.doi.org/10.1016/j.optmat.2020.109817","http://dx.doi.org/10.1016/j.optmat.2020.109817")</f>
        <v>http://dx.doi.org/10.1016/j.optmat.2020.109817</v>
      </c>
      <c r="L384" s="3" t="s">
        <v>316</v>
      </c>
    </row>
    <row r="385" spans="1:12" ht="40" customHeight="1">
      <c r="A385" s="1">
        <v>383</v>
      </c>
      <c r="B385" s="10">
        <v>2020</v>
      </c>
      <c r="C385" s="12" t="s">
        <v>2794</v>
      </c>
      <c r="D385" s="4" t="s">
        <v>2795</v>
      </c>
      <c r="E385" s="4" t="s">
        <v>2663</v>
      </c>
      <c r="F385" s="4" t="s">
        <v>2664</v>
      </c>
      <c r="G385" s="4" t="s">
        <v>454</v>
      </c>
      <c r="H385" s="4" t="s">
        <v>2796</v>
      </c>
      <c r="I385" s="4" t="s">
        <v>1967</v>
      </c>
      <c r="J385" s="4" t="s">
        <v>2797</v>
      </c>
      <c r="K385" s="4">
        <v>0</v>
      </c>
      <c r="L385" s="4" t="s">
        <v>449</v>
      </c>
    </row>
    <row r="386" spans="1:12" ht="40" customHeight="1">
      <c r="A386" s="1">
        <v>384</v>
      </c>
      <c r="B386" s="9">
        <v>2020</v>
      </c>
      <c r="C386" s="11" t="s">
        <v>2798</v>
      </c>
      <c r="D386" s="3" t="s">
        <v>2799</v>
      </c>
      <c r="E386" s="3" t="s">
        <v>2800</v>
      </c>
      <c r="F386" s="3" t="s">
        <v>2801</v>
      </c>
      <c r="G386" s="3" t="s">
        <v>2802</v>
      </c>
      <c r="H386" s="3" t="s">
        <v>2803</v>
      </c>
      <c r="I386" s="3" t="s">
        <v>2804</v>
      </c>
      <c r="J386" s="3" t="s">
        <v>2805</v>
      </c>
      <c r="K386" s="3" t="str">
        <f>HYPERLINK("http://dx.doi.org/10.1002/jccs.202000034","http://dx.doi.org/10.1002/jccs.202000034")</f>
        <v>http://dx.doi.org/10.1002/jccs.202000034</v>
      </c>
      <c r="L386" s="3" t="s">
        <v>19</v>
      </c>
    </row>
    <row r="387" spans="1:12" ht="40" customHeight="1">
      <c r="A387" s="1">
        <v>385</v>
      </c>
      <c r="B387" s="9">
        <v>2020</v>
      </c>
      <c r="C387" s="11" t="s">
        <v>2806</v>
      </c>
      <c r="D387" s="3" t="s">
        <v>2807</v>
      </c>
      <c r="E387" s="3" t="s">
        <v>2808</v>
      </c>
      <c r="F387" s="3" t="s">
        <v>2809</v>
      </c>
      <c r="G387" s="3" t="s">
        <v>2298</v>
      </c>
      <c r="H387" s="3" t="s">
        <v>2810</v>
      </c>
      <c r="I387" s="3" t="s">
        <v>2811</v>
      </c>
      <c r="J387" s="3" t="s">
        <v>2812</v>
      </c>
      <c r="K387" s="3" t="str">
        <f>HYPERLINK("http://dx.doi.org/10.1016/j.jsamd.2020.09.004","http://dx.doi.org/10.1016/j.jsamd.2020.09.004")</f>
        <v>http://dx.doi.org/10.1016/j.jsamd.2020.09.004</v>
      </c>
      <c r="L387" s="3" t="s">
        <v>1175</v>
      </c>
    </row>
    <row r="388" spans="1:12" ht="40" customHeight="1">
      <c r="A388" s="1">
        <v>386</v>
      </c>
      <c r="B388" s="9">
        <v>2020</v>
      </c>
      <c r="C388" s="11" t="s">
        <v>2813</v>
      </c>
      <c r="D388" s="3" t="s">
        <v>2814</v>
      </c>
      <c r="E388" s="3" t="s">
        <v>2815</v>
      </c>
      <c r="F388" s="3" t="s">
        <v>2816</v>
      </c>
      <c r="G388" s="3" t="s">
        <v>2817</v>
      </c>
      <c r="H388" s="3" t="s">
        <v>16</v>
      </c>
      <c r="I388" s="3" t="s">
        <v>2818</v>
      </c>
      <c r="J388" s="3" t="s">
        <v>2819</v>
      </c>
      <c r="K388" s="3" t="str">
        <f>HYPERLINK("http://dx.doi.org/10.1039/d0qm00059k","http://dx.doi.org/10.1039/d0qm00059k")</f>
        <v>http://dx.doi.org/10.1039/d0qm00059k</v>
      </c>
      <c r="L388" s="3" t="s">
        <v>282</v>
      </c>
    </row>
    <row r="389" spans="1:12" ht="40" customHeight="1">
      <c r="A389" s="1">
        <v>387</v>
      </c>
      <c r="B389" s="9">
        <v>2020</v>
      </c>
      <c r="C389" s="11" t="s">
        <v>2820</v>
      </c>
      <c r="D389" s="3" t="s">
        <v>2821</v>
      </c>
      <c r="E389" s="3" t="s">
        <v>2822</v>
      </c>
      <c r="F389" s="3" t="s">
        <v>2823</v>
      </c>
      <c r="G389" s="3" t="s">
        <v>560</v>
      </c>
      <c r="H389" s="3" t="s">
        <v>2824</v>
      </c>
      <c r="I389" s="3" t="s">
        <v>2825</v>
      </c>
      <c r="J389" s="3" t="s">
        <v>2826</v>
      </c>
      <c r="K389" s="3" t="str">
        <f>HYPERLINK("http://dx.doi.org/10.1111/1556-4029.14299","http://dx.doi.org/10.1111/1556-4029.14299")</f>
        <v>http://dx.doi.org/10.1111/1556-4029.14299</v>
      </c>
      <c r="L389" s="3" t="s">
        <v>449</v>
      </c>
    </row>
    <row r="390" spans="1:12" ht="40" customHeight="1">
      <c r="A390" s="1">
        <v>388</v>
      </c>
      <c r="B390" s="9">
        <v>2020</v>
      </c>
      <c r="C390" s="11" t="s">
        <v>2827</v>
      </c>
      <c r="D390" s="3" t="s">
        <v>2828</v>
      </c>
      <c r="E390" s="3" t="s">
        <v>2829</v>
      </c>
      <c r="F390" s="3" t="s">
        <v>2830</v>
      </c>
      <c r="G390" s="3" t="s">
        <v>372</v>
      </c>
      <c r="H390" s="3" t="s">
        <v>2831</v>
      </c>
      <c r="I390" s="3" t="s">
        <v>2832</v>
      </c>
      <c r="J390" s="3" t="s">
        <v>2833</v>
      </c>
      <c r="K390" s="3" t="str">
        <f>HYPERLINK("http://dx.doi.org/10.1109/ACCESS.2020.2995829","http://dx.doi.org/10.1109/ACCESS.2020.2995829")</f>
        <v>http://dx.doi.org/10.1109/ACCESS.2020.2995829</v>
      </c>
      <c r="L390" s="3" t="s">
        <v>376</v>
      </c>
    </row>
    <row r="391" spans="1:12" ht="40" customHeight="1">
      <c r="A391" s="1">
        <v>389</v>
      </c>
      <c r="B391" s="9">
        <v>2020</v>
      </c>
      <c r="C391" s="11" t="s">
        <v>2834</v>
      </c>
      <c r="D391" s="3" t="s">
        <v>2835</v>
      </c>
      <c r="E391" s="3" t="s">
        <v>2836</v>
      </c>
      <c r="F391" s="3" t="s">
        <v>2837</v>
      </c>
      <c r="G391" s="3" t="s">
        <v>1724</v>
      </c>
      <c r="H391" s="3" t="s">
        <v>2838</v>
      </c>
      <c r="I391" s="3" t="s">
        <v>2839</v>
      </c>
      <c r="J391" s="3" t="s">
        <v>2840</v>
      </c>
      <c r="K391" s="3" t="str">
        <f>HYPERLINK("http://dx.doi.org/10.1016/j.jelechem.2020.114238","http://dx.doi.org/10.1016/j.jelechem.2020.114238")</f>
        <v>http://dx.doi.org/10.1016/j.jelechem.2020.114238</v>
      </c>
      <c r="L391" s="3" t="s">
        <v>1728</v>
      </c>
    </row>
    <row r="392" spans="1:12" ht="40" customHeight="1">
      <c r="A392" s="1">
        <v>390</v>
      </c>
      <c r="B392" s="9">
        <v>2020</v>
      </c>
      <c r="C392" s="11" t="s">
        <v>2841</v>
      </c>
      <c r="D392" s="3" t="s">
        <v>2842</v>
      </c>
      <c r="E392" s="3" t="s">
        <v>2843</v>
      </c>
      <c r="F392" s="3" t="s">
        <v>2844</v>
      </c>
      <c r="G392" s="3" t="s">
        <v>1401</v>
      </c>
      <c r="H392" s="3" t="s">
        <v>2845</v>
      </c>
      <c r="I392" s="3" t="s">
        <v>2846</v>
      </c>
      <c r="J392" s="3" t="s">
        <v>2847</v>
      </c>
      <c r="K392" s="3" t="str">
        <f>HYPERLINK("http://dx.doi.org/10.1109/TIFS.2019.2930487","http://dx.doi.org/10.1109/TIFS.2019.2930487")</f>
        <v>http://dx.doi.org/10.1109/TIFS.2019.2930487</v>
      </c>
      <c r="L392" s="3" t="s">
        <v>100</v>
      </c>
    </row>
    <row r="393" spans="1:12" ht="40" customHeight="1">
      <c r="A393" s="1">
        <v>391</v>
      </c>
      <c r="B393" s="9">
        <v>2020</v>
      </c>
      <c r="C393" s="11" t="s">
        <v>2848</v>
      </c>
      <c r="D393" s="3" t="s">
        <v>2849</v>
      </c>
      <c r="E393" s="3" t="s">
        <v>2850</v>
      </c>
      <c r="F393" s="3" t="s">
        <v>2851</v>
      </c>
      <c r="G393" s="3" t="s">
        <v>2852</v>
      </c>
      <c r="H393" s="3" t="s">
        <v>2853</v>
      </c>
      <c r="I393" s="3" t="s">
        <v>2854</v>
      </c>
      <c r="J393" s="3" t="s">
        <v>2855</v>
      </c>
      <c r="K393" s="3" t="str">
        <f>HYPERLINK("http://dx.doi.org/10.1016/j.future.2019.10.019","http://dx.doi.org/10.1016/j.future.2019.10.019")</f>
        <v>http://dx.doi.org/10.1016/j.future.2019.10.019</v>
      </c>
      <c r="L393" s="3" t="s">
        <v>35</v>
      </c>
    </row>
    <row r="394" spans="1:12" ht="40" customHeight="1">
      <c r="A394" s="1">
        <v>392</v>
      </c>
      <c r="B394" s="9">
        <v>2020</v>
      </c>
      <c r="C394" s="11" t="s">
        <v>2856</v>
      </c>
      <c r="D394" s="3" t="s">
        <v>2857</v>
      </c>
      <c r="E394" s="3" t="s">
        <v>2858</v>
      </c>
      <c r="F394" s="3" t="s">
        <v>2859</v>
      </c>
      <c r="G394" s="3" t="s">
        <v>2327</v>
      </c>
      <c r="H394" s="3" t="s">
        <v>16</v>
      </c>
      <c r="I394" s="3" t="s">
        <v>2860</v>
      </c>
      <c r="J394" s="3" t="s">
        <v>2861</v>
      </c>
      <c r="K394" s="3" t="str">
        <f>HYPERLINK("http://dx.doi.org/10.1371/journal.pone.0231046","http://dx.doi.org/10.1371/journal.pone.0231046")</f>
        <v>http://dx.doi.org/10.1371/journal.pone.0231046</v>
      </c>
      <c r="L394" s="3" t="s">
        <v>385</v>
      </c>
    </row>
    <row r="395" spans="1:12" ht="40" customHeight="1">
      <c r="A395" s="1">
        <v>393</v>
      </c>
      <c r="B395" s="9">
        <v>2020</v>
      </c>
      <c r="C395" s="11" t="s">
        <v>2862</v>
      </c>
      <c r="D395" s="3" t="s">
        <v>2863</v>
      </c>
      <c r="E395" s="3" t="s">
        <v>2864</v>
      </c>
      <c r="F395" s="3" t="s">
        <v>2865</v>
      </c>
      <c r="G395" s="3" t="s">
        <v>2866</v>
      </c>
      <c r="H395" s="3" t="s">
        <v>2867</v>
      </c>
      <c r="I395" s="3" t="s">
        <v>2868</v>
      </c>
      <c r="J395" s="3" t="s">
        <v>2869</v>
      </c>
      <c r="K395" s="3" t="str">
        <f>HYPERLINK("http://dx.doi.org/10.1016/j.ins.2020.01.031","http://dx.doi.org/10.1016/j.ins.2020.01.031")</f>
        <v>http://dx.doi.org/10.1016/j.ins.2020.01.031</v>
      </c>
      <c r="L395" s="3" t="s">
        <v>35</v>
      </c>
    </row>
    <row r="396" spans="1:12" ht="40" customHeight="1">
      <c r="A396" s="1">
        <v>394</v>
      </c>
      <c r="B396" s="9">
        <v>2020</v>
      </c>
      <c r="C396" s="11" t="s">
        <v>2870</v>
      </c>
      <c r="D396" s="3" t="s">
        <v>2871</v>
      </c>
      <c r="E396" s="3" t="s">
        <v>2872</v>
      </c>
      <c r="F396" s="3" t="s">
        <v>2873</v>
      </c>
      <c r="G396" s="3" t="s">
        <v>2874</v>
      </c>
      <c r="H396" s="3" t="s">
        <v>2875</v>
      </c>
      <c r="I396" s="3" t="s">
        <v>2876</v>
      </c>
      <c r="J396" s="3" t="s">
        <v>2877</v>
      </c>
      <c r="K396" s="3" t="str">
        <f>HYPERLINK("http://dx.doi.org/10.1127/anthranz/2020/1289","http://dx.doi.org/10.1127/anthranz/2020/1289")</f>
        <v>http://dx.doi.org/10.1127/anthranz/2020/1289</v>
      </c>
      <c r="L396" s="3" t="s">
        <v>1166</v>
      </c>
    </row>
    <row r="397" spans="1:12" ht="40" customHeight="1">
      <c r="A397" s="1">
        <v>395</v>
      </c>
      <c r="B397" s="9">
        <v>2020</v>
      </c>
      <c r="C397" s="11" t="s">
        <v>2878</v>
      </c>
      <c r="D397" s="3" t="s">
        <v>2879</v>
      </c>
      <c r="E397" s="3" t="s">
        <v>2880</v>
      </c>
      <c r="F397" s="3" t="s">
        <v>2881</v>
      </c>
      <c r="G397" s="3" t="s">
        <v>1281</v>
      </c>
      <c r="H397" s="3" t="s">
        <v>2882</v>
      </c>
      <c r="I397" s="3" t="s">
        <v>2883</v>
      </c>
      <c r="J397" s="3" t="s">
        <v>2884</v>
      </c>
      <c r="K397" s="3" t="str">
        <f>HYPERLINK("http://dx.doi.org/10.1021/acsanm.0c00420","http://dx.doi.org/10.1021/acsanm.0c00420")</f>
        <v>http://dx.doi.org/10.1021/acsanm.0c00420</v>
      </c>
      <c r="L397" s="3" t="s">
        <v>1175</v>
      </c>
    </row>
    <row r="398" spans="1:12" ht="40" customHeight="1">
      <c r="A398" s="1">
        <v>396</v>
      </c>
      <c r="B398" s="9">
        <v>2020</v>
      </c>
      <c r="C398" s="11" t="s">
        <v>2885</v>
      </c>
      <c r="D398" s="3" t="s">
        <v>2886</v>
      </c>
      <c r="E398" s="3" t="s">
        <v>2887</v>
      </c>
      <c r="F398" s="3" t="s">
        <v>2888</v>
      </c>
      <c r="G398" s="3" t="s">
        <v>312</v>
      </c>
      <c r="H398" s="3" t="s">
        <v>2889</v>
      </c>
      <c r="I398" s="3" t="s">
        <v>2890</v>
      </c>
      <c r="J398" s="3" t="s">
        <v>2891</v>
      </c>
      <c r="K398" s="3" t="str">
        <f>HYPERLINK("http://dx.doi.org/10.1016/j.optmat.2019.109625","http://dx.doi.org/10.1016/j.optmat.2019.109625")</f>
        <v>http://dx.doi.org/10.1016/j.optmat.2019.109625</v>
      </c>
      <c r="L398" s="3" t="s">
        <v>316</v>
      </c>
    </row>
    <row r="399" spans="1:12" ht="40" customHeight="1">
      <c r="A399" s="1">
        <v>397</v>
      </c>
      <c r="B399" s="9">
        <v>2020</v>
      </c>
      <c r="C399" s="11" t="s">
        <v>2892</v>
      </c>
      <c r="D399" s="3" t="s">
        <v>2893</v>
      </c>
      <c r="E399" s="3" t="s">
        <v>2894</v>
      </c>
      <c r="F399" s="3" t="s">
        <v>2895</v>
      </c>
      <c r="G399" s="3" t="s">
        <v>454</v>
      </c>
      <c r="H399" s="3" t="s">
        <v>2896</v>
      </c>
      <c r="I399" s="3" t="s">
        <v>2897</v>
      </c>
      <c r="J399" s="3" t="s">
        <v>2898</v>
      </c>
      <c r="K399" s="3" t="str">
        <f>HYPERLINK("http://dx.doi.org/10.1016/j.forsciint.2020.110454","http://dx.doi.org/10.1016/j.forsciint.2020.110454")</f>
        <v>http://dx.doi.org/10.1016/j.forsciint.2020.110454</v>
      </c>
      <c r="L399" s="3" t="s">
        <v>449</v>
      </c>
    </row>
    <row r="400" spans="1:12" ht="40" customHeight="1">
      <c r="A400" s="1">
        <v>398</v>
      </c>
      <c r="B400" s="9">
        <v>2020</v>
      </c>
      <c r="C400" s="11" t="s">
        <v>2899</v>
      </c>
      <c r="D400" s="3" t="s">
        <v>2900</v>
      </c>
      <c r="E400" s="3" t="s">
        <v>2901</v>
      </c>
      <c r="F400" s="3" t="s">
        <v>2902</v>
      </c>
      <c r="G400" s="3" t="s">
        <v>1415</v>
      </c>
      <c r="H400" s="3" t="s">
        <v>2903</v>
      </c>
      <c r="I400" s="3" t="s">
        <v>2904</v>
      </c>
      <c r="J400" s="3" t="s">
        <v>2905</v>
      </c>
      <c r="K400" s="3" t="str">
        <f>HYPERLINK("http://dx.doi.org/10.1007/s11042-020-08625-y","http://dx.doi.org/10.1007/s11042-020-08625-y")</f>
        <v>http://dx.doi.org/10.1007/s11042-020-08625-y</v>
      </c>
      <c r="L400" s="3" t="s">
        <v>100</v>
      </c>
    </row>
    <row r="401" spans="1:12" ht="40" customHeight="1">
      <c r="A401" s="1">
        <v>399</v>
      </c>
      <c r="B401" s="9">
        <v>2020</v>
      </c>
      <c r="C401" s="11" t="s">
        <v>2906</v>
      </c>
      <c r="D401" s="3" t="s">
        <v>2907</v>
      </c>
      <c r="E401" s="3" t="s">
        <v>2908</v>
      </c>
      <c r="F401" s="3" t="s">
        <v>2909</v>
      </c>
      <c r="G401" s="3" t="s">
        <v>884</v>
      </c>
      <c r="H401" s="3" t="s">
        <v>2910</v>
      </c>
      <c r="I401" s="3" t="s">
        <v>2911</v>
      </c>
      <c r="J401" s="3" t="s">
        <v>2912</v>
      </c>
      <c r="K401" s="3" t="str">
        <f>HYPERLINK("http://dx.doi.org/10.1016/j.forc.2020.100222","http://dx.doi.org/10.1016/j.forc.2020.100222")</f>
        <v>http://dx.doi.org/10.1016/j.forc.2020.100222</v>
      </c>
      <c r="L401" s="3" t="s">
        <v>19</v>
      </c>
    </row>
    <row r="402" spans="1:12" ht="40" customHeight="1">
      <c r="A402" s="1">
        <v>400</v>
      </c>
      <c r="B402" s="9">
        <v>2020</v>
      </c>
      <c r="C402" s="11" t="s">
        <v>2913</v>
      </c>
      <c r="D402" s="3" t="s">
        <v>2914</v>
      </c>
      <c r="E402" s="3" t="s">
        <v>2915</v>
      </c>
      <c r="F402" s="3" t="s">
        <v>2916</v>
      </c>
      <c r="G402" s="3" t="s">
        <v>2917</v>
      </c>
      <c r="H402" s="3" t="s">
        <v>16</v>
      </c>
      <c r="I402" s="3" t="s">
        <v>2918</v>
      </c>
      <c r="J402" s="3" t="s">
        <v>2919</v>
      </c>
      <c r="K402" s="3" t="str">
        <f>HYPERLINK("http://dx.doi.org/10.1002/ciuz.201900007","http://dx.doi.org/10.1002/ciuz.201900007")</f>
        <v>http://dx.doi.org/10.1002/ciuz.201900007</v>
      </c>
      <c r="L402" s="3" t="s">
        <v>19</v>
      </c>
    </row>
    <row r="403" spans="1:12" ht="40" customHeight="1">
      <c r="A403" s="1">
        <v>401</v>
      </c>
      <c r="B403" s="9">
        <v>2020</v>
      </c>
      <c r="C403" s="11" t="s">
        <v>2920</v>
      </c>
      <c r="D403" s="3" t="s">
        <v>2921</v>
      </c>
      <c r="E403" s="3" t="s">
        <v>2922</v>
      </c>
      <c r="F403" s="3" t="s">
        <v>2923</v>
      </c>
      <c r="G403" s="3" t="s">
        <v>884</v>
      </c>
      <c r="H403" s="3" t="s">
        <v>2924</v>
      </c>
      <c r="I403" s="3" t="s">
        <v>2925</v>
      </c>
      <c r="J403" s="3" t="s">
        <v>2926</v>
      </c>
      <c r="K403" s="3" t="str">
        <f>HYPERLINK("http://dx.doi.org/10.1016/j.forc.2020.100269","http://dx.doi.org/10.1016/j.forc.2020.100269")</f>
        <v>http://dx.doi.org/10.1016/j.forc.2020.100269</v>
      </c>
      <c r="L403" s="3" t="s">
        <v>19</v>
      </c>
    </row>
    <row r="404" spans="1:12" ht="40" customHeight="1">
      <c r="A404" s="1">
        <v>402</v>
      </c>
      <c r="B404" s="9">
        <v>2020</v>
      </c>
      <c r="C404" s="11" t="s">
        <v>2927</v>
      </c>
      <c r="D404" s="3" t="s">
        <v>2928</v>
      </c>
      <c r="E404" s="3" t="s">
        <v>2929</v>
      </c>
      <c r="F404" s="3" t="s">
        <v>2930</v>
      </c>
      <c r="G404" s="3" t="s">
        <v>287</v>
      </c>
      <c r="H404" s="3" t="s">
        <v>2931</v>
      </c>
      <c r="I404" s="3" t="s">
        <v>2932</v>
      </c>
      <c r="J404" s="3" t="s">
        <v>2933</v>
      </c>
      <c r="K404" s="3" t="str">
        <f>HYPERLINK("http://dx.doi.org/10.1093/lpr/mgab003","http://dx.doi.org/10.1093/lpr/mgab003")</f>
        <v>http://dx.doi.org/10.1093/lpr/mgab003</v>
      </c>
      <c r="L404" s="3" t="s">
        <v>291</v>
      </c>
    </row>
    <row r="405" spans="1:12" ht="40" customHeight="1">
      <c r="A405" s="1">
        <v>403</v>
      </c>
      <c r="B405" s="9">
        <v>2020</v>
      </c>
      <c r="C405" s="11" t="s">
        <v>2934</v>
      </c>
      <c r="D405" s="3" t="s">
        <v>2935</v>
      </c>
      <c r="E405" s="3" t="s">
        <v>2936</v>
      </c>
      <c r="F405" s="3" t="s">
        <v>2937</v>
      </c>
      <c r="G405" s="3" t="s">
        <v>372</v>
      </c>
      <c r="H405" s="3" t="s">
        <v>2938</v>
      </c>
      <c r="I405" s="3" t="s">
        <v>2939</v>
      </c>
      <c r="J405" s="3" t="s">
        <v>2940</v>
      </c>
      <c r="K405" s="3" t="str">
        <f>HYPERLINK("http://dx.doi.org/10.1109/ACCESS.2020.2982048","http://dx.doi.org/10.1109/ACCESS.2020.2982048")</f>
        <v>http://dx.doi.org/10.1109/ACCESS.2020.2982048</v>
      </c>
      <c r="L405" s="3" t="s">
        <v>376</v>
      </c>
    </row>
    <row r="406" spans="1:12" ht="40" customHeight="1">
      <c r="A406" s="1">
        <v>404</v>
      </c>
      <c r="B406" s="9">
        <v>2020</v>
      </c>
      <c r="C406" s="11" t="s">
        <v>2941</v>
      </c>
      <c r="D406" s="3" t="s">
        <v>2942</v>
      </c>
      <c r="E406" s="3" t="s">
        <v>2943</v>
      </c>
      <c r="F406" s="3" t="s">
        <v>2944</v>
      </c>
      <c r="G406" s="3" t="s">
        <v>833</v>
      </c>
      <c r="H406" s="3" t="s">
        <v>16</v>
      </c>
      <c r="I406" s="3" t="s">
        <v>2945</v>
      </c>
      <c r="J406" s="3" t="s">
        <v>2946</v>
      </c>
      <c r="K406" s="3" t="str">
        <f>HYPERLINK("http://dx.doi.org/10.1039/d0ra00138d","http://dx.doi.org/10.1039/d0ra00138d")</f>
        <v>http://dx.doi.org/10.1039/d0ra00138d</v>
      </c>
      <c r="L406" s="3" t="s">
        <v>19</v>
      </c>
    </row>
    <row r="407" spans="1:12" ht="40" customHeight="1">
      <c r="A407" s="1">
        <v>405</v>
      </c>
      <c r="B407" s="9">
        <v>2020</v>
      </c>
      <c r="C407" s="11" t="s">
        <v>2947</v>
      </c>
      <c r="D407" s="3" t="s">
        <v>2948</v>
      </c>
      <c r="E407" s="3" t="s">
        <v>2949</v>
      </c>
      <c r="F407" s="3" t="s">
        <v>2950</v>
      </c>
      <c r="G407" s="3" t="s">
        <v>454</v>
      </c>
      <c r="H407" s="3" t="s">
        <v>2951</v>
      </c>
      <c r="I407" s="3" t="s">
        <v>16</v>
      </c>
      <c r="J407" s="3" t="s">
        <v>2952</v>
      </c>
      <c r="K407" s="3" t="str">
        <f>HYPERLINK("http://dx.doi.org/10.1016/j.forsciint.2020.110219","http://dx.doi.org/10.1016/j.forsciint.2020.110219")</f>
        <v>http://dx.doi.org/10.1016/j.forsciint.2020.110219</v>
      </c>
      <c r="L407" s="3" t="s">
        <v>449</v>
      </c>
    </row>
    <row r="408" spans="1:12" ht="40" customHeight="1">
      <c r="A408" s="1">
        <v>406</v>
      </c>
      <c r="B408" s="9">
        <v>2020</v>
      </c>
      <c r="C408" s="11" t="s">
        <v>2953</v>
      </c>
      <c r="D408" s="3" t="s">
        <v>2954</v>
      </c>
      <c r="E408" s="3" t="s">
        <v>2955</v>
      </c>
      <c r="F408" s="3" t="s">
        <v>2956</v>
      </c>
      <c r="G408" s="3" t="s">
        <v>422</v>
      </c>
      <c r="H408" s="3" t="s">
        <v>2957</v>
      </c>
      <c r="I408" s="3" t="s">
        <v>2958</v>
      </c>
      <c r="J408" s="3" t="s">
        <v>2959</v>
      </c>
      <c r="K408" s="3" t="str">
        <f>HYPERLINK("http://dx.doi.org/10.1002/slct.202000712","http://dx.doi.org/10.1002/slct.202000712")</f>
        <v>http://dx.doi.org/10.1002/slct.202000712</v>
      </c>
      <c r="L408" s="3" t="s">
        <v>19</v>
      </c>
    </row>
    <row r="409" spans="1:12" ht="40" customHeight="1">
      <c r="A409" s="1">
        <v>407</v>
      </c>
      <c r="B409" s="9">
        <v>2020</v>
      </c>
      <c r="C409" s="11" t="s">
        <v>2960</v>
      </c>
      <c r="D409" s="3" t="s">
        <v>2961</v>
      </c>
      <c r="E409" s="3" t="s">
        <v>2962</v>
      </c>
      <c r="F409" s="3" t="s">
        <v>2963</v>
      </c>
      <c r="G409" s="3" t="s">
        <v>1401</v>
      </c>
      <c r="H409" s="3" t="s">
        <v>2964</v>
      </c>
      <c r="I409" s="3" t="s">
        <v>2965</v>
      </c>
      <c r="J409" s="3" t="s">
        <v>2966</v>
      </c>
      <c r="K409" s="3" t="str">
        <f>HYPERLINK("http://dx.doi.org/10.1109/TIFS.2019.2945183","http://dx.doi.org/10.1109/TIFS.2019.2945183")</f>
        <v>http://dx.doi.org/10.1109/TIFS.2019.2945183</v>
      </c>
      <c r="L409" s="3" t="s">
        <v>100</v>
      </c>
    </row>
    <row r="410" spans="1:12" ht="40" customHeight="1">
      <c r="A410" s="1">
        <v>408</v>
      </c>
      <c r="B410" s="9">
        <v>2020</v>
      </c>
      <c r="C410" s="11" t="s">
        <v>2967</v>
      </c>
      <c r="D410" s="3" t="s">
        <v>2968</v>
      </c>
      <c r="E410" s="3" t="s">
        <v>2969</v>
      </c>
      <c r="F410" s="3" t="s">
        <v>2970</v>
      </c>
      <c r="G410" s="3" t="s">
        <v>2298</v>
      </c>
      <c r="H410" s="3" t="s">
        <v>2971</v>
      </c>
      <c r="I410" s="3" t="s">
        <v>2972</v>
      </c>
      <c r="J410" s="3" t="s">
        <v>2973</v>
      </c>
      <c r="K410" s="3" t="str">
        <f>HYPERLINK("http://dx.doi.org/10.1016/j.jsamd.2020.08.003","http://dx.doi.org/10.1016/j.jsamd.2020.08.003")</f>
        <v>http://dx.doi.org/10.1016/j.jsamd.2020.08.003</v>
      </c>
      <c r="L410" s="3" t="s">
        <v>1175</v>
      </c>
    </row>
    <row r="411" spans="1:12" ht="40" customHeight="1">
      <c r="A411" s="1">
        <v>409</v>
      </c>
      <c r="B411" s="9">
        <v>2020</v>
      </c>
      <c r="C411" s="11" t="s">
        <v>2974</v>
      </c>
      <c r="D411" s="3" t="s">
        <v>2975</v>
      </c>
      <c r="E411" s="3" t="s">
        <v>2976</v>
      </c>
      <c r="F411" s="3" t="s">
        <v>2977</v>
      </c>
      <c r="G411" s="3" t="s">
        <v>884</v>
      </c>
      <c r="H411" s="3" t="s">
        <v>2978</v>
      </c>
      <c r="I411" s="3" t="s">
        <v>2979</v>
      </c>
      <c r="J411" s="3" t="s">
        <v>2980</v>
      </c>
      <c r="K411" s="3" t="str">
        <f>HYPERLINK("http://dx.doi.org/10.1016/j.forc.2020.100274","http://dx.doi.org/10.1016/j.forc.2020.100274")</f>
        <v>http://dx.doi.org/10.1016/j.forc.2020.100274</v>
      </c>
      <c r="L411" s="3" t="s">
        <v>19</v>
      </c>
    </row>
    <row r="412" spans="1:12" ht="40" customHeight="1">
      <c r="A412" s="1">
        <v>410</v>
      </c>
      <c r="B412" s="9">
        <v>2020</v>
      </c>
      <c r="C412" s="11" t="s">
        <v>2981</v>
      </c>
      <c r="D412" s="3" t="s">
        <v>2982</v>
      </c>
      <c r="E412" s="3" t="s">
        <v>2983</v>
      </c>
      <c r="F412" s="3" t="s">
        <v>2984</v>
      </c>
      <c r="G412" s="3" t="s">
        <v>2985</v>
      </c>
      <c r="H412" s="3" t="s">
        <v>2986</v>
      </c>
      <c r="I412" s="3" t="s">
        <v>2987</v>
      </c>
      <c r="J412" s="3" t="s">
        <v>2988</v>
      </c>
      <c r="K412" s="3" t="str">
        <f>HYPERLINK("http://dx.doi.org/10.1049/iet-ipr.2018.5736","http://dx.doi.org/10.1049/iet-ipr.2018.5736")</f>
        <v>http://dx.doi.org/10.1049/iet-ipr.2018.5736</v>
      </c>
      <c r="L412" s="3" t="s">
        <v>2989</v>
      </c>
    </row>
    <row r="413" spans="1:12" ht="40" customHeight="1">
      <c r="A413" s="1">
        <v>411</v>
      </c>
      <c r="B413" s="9">
        <v>2020</v>
      </c>
      <c r="C413" s="11" t="s">
        <v>2990</v>
      </c>
      <c r="D413" s="3" t="s">
        <v>2991</v>
      </c>
      <c r="E413" s="3" t="s">
        <v>2992</v>
      </c>
      <c r="F413" s="3" t="s">
        <v>2993</v>
      </c>
      <c r="G413" s="3" t="s">
        <v>560</v>
      </c>
      <c r="H413" s="3" t="s">
        <v>2994</v>
      </c>
      <c r="I413" s="3" t="s">
        <v>2995</v>
      </c>
      <c r="J413" s="3" t="s">
        <v>2996</v>
      </c>
      <c r="K413" s="3" t="str">
        <f>HYPERLINK("http://dx.doi.org/10.1111/1556-4029.14172","http://dx.doi.org/10.1111/1556-4029.14172")</f>
        <v>http://dx.doi.org/10.1111/1556-4029.14172</v>
      </c>
      <c r="L413" s="3" t="s">
        <v>449</v>
      </c>
    </row>
    <row r="414" spans="1:12" ht="40" customHeight="1">
      <c r="A414" s="1">
        <v>412</v>
      </c>
      <c r="B414" s="9">
        <v>2020</v>
      </c>
      <c r="C414" s="11" t="s">
        <v>2997</v>
      </c>
      <c r="D414" s="3" t="s">
        <v>2998</v>
      </c>
      <c r="E414" s="3" t="s">
        <v>2999</v>
      </c>
      <c r="F414" s="3" t="s">
        <v>3000</v>
      </c>
      <c r="G414" s="3" t="s">
        <v>3001</v>
      </c>
      <c r="H414" s="3" t="s">
        <v>3002</v>
      </c>
      <c r="I414" s="3" t="s">
        <v>3003</v>
      </c>
      <c r="J414" s="3" t="s">
        <v>16</v>
      </c>
      <c r="K414" s="3" t="s">
        <v>16</v>
      </c>
      <c r="L414" s="3" t="s">
        <v>727</v>
      </c>
    </row>
    <row r="415" spans="1:12" ht="40" customHeight="1">
      <c r="A415" s="1">
        <v>413</v>
      </c>
      <c r="B415" s="9">
        <v>2020</v>
      </c>
      <c r="C415" s="11" t="s">
        <v>3004</v>
      </c>
      <c r="D415" s="3" t="s">
        <v>3005</v>
      </c>
      <c r="E415" s="3" t="s">
        <v>3006</v>
      </c>
      <c r="F415" s="3" t="s">
        <v>3007</v>
      </c>
      <c r="G415" s="3" t="s">
        <v>3008</v>
      </c>
      <c r="H415" s="3" t="s">
        <v>3009</v>
      </c>
      <c r="I415" s="3" t="s">
        <v>3010</v>
      </c>
      <c r="J415" s="3" t="s">
        <v>3011</v>
      </c>
      <c r="K415" s="3" t="str">
        <f>HYPERLINK("http://dx.doi.org/10.1088/1361-6528/ab647c","http://dx.doi.org/10.1088/1361-6528/ab647c")</f>
        <v>http://dx.doi.org/10.1088/1361-6528/ab647c</v>
      </c>
      <c r="L415" s="3" t="s">
        <v>141</v>
      </c>
    </row>
    <row r="416" spans="1:12" ht="40" customHeight="1">
      <c r="A416" s="1">
        <v>414</v>
      </c>
      <c r="B416" s="9">
        <v>2020</v>
      </c>
      <c r="C416" s="11" t="s">
        <v>3012</v>
      </c>
      <c r="D416" s="3" t="s">
        <v>3013</v>
      </c>
      <c r="E416" s="3" t="s">
        <v>3014</v>
      </c>
      <c r="F416" s="3" t="s">
        <v>3015</v>
      </c>
      <c r="G416" s="3" t="s">
        <v>3016</v>
      </c>
      <c r="H416" s="3" t="s">
        <v>3017</v>
      </c>
      <c r="I416" s="3" t="s">
        <v>3018</v>
      </c>
      <c r="J416" s="3" t="s">
        <v>3019</v>
      </c>
      <c r="K416" s="3" t="str">
        <f>HYPERLINK("http://dx.doi.org/10.1002/adfm.201905805","http://dx.doi.org/10.1002/adfm.201905805")</f>
        <v>http://dx.doi.org/10.1002/adfm.201905805</v>
      </c>
      <c r="L416" s="3" t="s">
        <v>333</v>
      </c>
    </row>
    <row r="417" spans="1:12" ht="40" customHeight="1">
      <c r="A417" s="1">
        <v>415</v>
      </c>
      <c r="B417" s="9">
        <v>2020</v>
      </c>
      <c r="C417" s="11" t="s">
        <v>3020</v>
      </c>
      <c r="D417" s="3" t="s">
        <v>3021</v>
      </c>
      <c r="E417" s="3" t="s">
        <v>3022</v>
      </c>
      <c r="F417" s="3" t="s">
        <v>3023</v>
      </c>
      <c r="G417" s="3" t="s">
        <v>239</v>
      </c>
      <c r="H417" s="3" t="s">
        <v>3024</v>
      </c>
      <c r="I417" s="3" t="s">
        <v>3025</v>
      </c>
      <c r="J417" s="3" t="s">
        <v>3026</v>
      </c>
      <c r="K417" s="3" t="str">
        <f>HYPERLINK("http://dx.doi.org/10.3964/j.issn.1000-0593(2020)01-0091-07","http://dx.doi.org/10.3964/j.issn.1000-0593(2020)01-0091-07")</f>
        <v>http://dx.doi.org/10.3964/j.issn.1000-0593(2020)01-0091-07</v>
      </c>
      <c r="L417" s="3" t="s">
        <v>243</v>
      </c>
    </row>
    <row r="418" spans="1:12" ht="40" customHeight="1">
      <c r="A418" s="1">
        <v>416</v>
      </c>
      <c r="B418" s="10">
        <v>2020</v>
      </c>
      <c r="C418" s="12" t="s">
        <v>3027</v>
      </c>
      <c r="D418" s="4" t="s">
        <v>3028</v>
      </c>
      <c r="E418" s="4" t="s">
        <v>3029</v>
      </c>
      <c r="F418" s="4" t="s">
        <v>3030</v>
      </c>
      <c r="G418" s="4" t="s">
        <v>80</v>
      </c>
      <c r="H418" s="4" t="s">
        <v>3031</v>
      </c>
      <c r="I418" s="4" t="s">
        <v>1967</v>
      </c>
      <c r="J418" s="4" t="s">
        <v>3032</v>
      </c>
      <c r="K418" s="4">
        <v>0</v>
      </c>
      <c r="L418" s="4" t="s">
        <v>84</v>
      </c>
    </row>
    <row r="419" spans="1:12" ht="40" customHeight="1">
      <c r="A419" s="1">
        <v>417</v>
      </c>
      <c r="B419" s="9">
        <v>2020</v>
      </c>
      <c r="C419" s="11" t="s">
        <v>3033</v>
      </c>
      <c r="D419" s="3" t="s">
        <v>3034</v>
      </c>
      <c r="E419" s="3" t="s">
        <v>3035</v>
      </c>
      <c r="F419" s="3" t="s">
        <v>3036</v>
      </c>
      <c r="G419" s="3" t="s">
        <v>454</v>
      </c>
      <c r="H419" s="3" t="s">
        <v>3037</v>
      </c>
      <c r="I419" s="3" t="s">
        <v>3038</v>
      </c>
      <c r="J419" s="3" t="s">
        <v>3039</v>
      </c>
      <c r="K419" s="3" t="str">
        <f>HYPERLINK("http://dx.doi.org/10.1016/j.forsciint.2020.110551","http://dx.doi.org/10.1016/j.forsciint.2020.110551")</f>
        <v>http://dx.doi.org/10.1016/j.forsciint.2020.110551</v>
      </c>
      <c r="L419" s="3" t="s">
        <v>449</v>
      </c>
    </row>
    <row r="420" spans="1:12" ht="40" customHeight="1">
      <c r="A420" s="1">
        <v>418</v>
      </c>
      <c r="B420" s="9">
        <v>2020</v>
      </c>
      <c r="C420" s="11" t="s">
        <v>3040</v>
      </c>
      <c r="D420" s="3" t="s">
        <v>3041</v>
      </c>
      <c r="E420" s="3" t="s">
        <v>3042</v>
      </c>
      <c r="F420" s="3" t="s">
        <v>3043</v>
      </c>
      <c r="G420" s="3" t="s">
        <v>884</v>
      </c>
      <c r="H420" s="3" t="s">
        <v>3044</v>
      </c>
      <c r="I420" s="3" t="s">
        <v>2804</v>
      </c>
      <c r="J420" s="3" t="s">
        <v>3045</v>
      </c>
      <c r="K420" s="3" t="str">
        <f>HYPERLINK("http://dx.doi.org/10.1016/j.forc.2019.100196","http://dx.doi.org/10.1016/j.forc.2019.100196")</f>
        <v>http://dx.doi.org/10.1016/j.forc.2019.100196</v>
      </c>
      <c r="L420" s="3" t="s">
        <v>19</v>
      </c>
    </row>
    <row r="421" spans="1:12" ht="40" customHeight="1">
      <c r="A421" s="1">
        <v>419</v>
      </c>
      <c r="B421" s="9">
        <v>2020</v>
      </c>
      <c r="C421" s="11" t="s">
        <v>3046</v>
      </c>
      <c r="D421" s="3" t="s">
        <v>3047</v>
      </c>
      <c r="E421" s="3" t="s">
        <v>3048</v>
      </c>
      <c r="F421" s="3" t="s">
        <v>3049</v>
      </c>
      <c r="G421" s="3" t="s">
        <v>3050</v>
      </c>
      <c r="H421" s="3" t="s">
        <v>3051</v>
      </c>
      <c r="I421" s="3" t="s">
        <v>3052</v>
      </c>
      <c r="J421" s="3" t="s">
        <v>3053</v>
      </c>
      <c r="K421" s="3" t="str">
        <f>HYPERLINK("http://dx.doi.org/10.1088/2050-6120/ab6f24","http://dx.doi.org/10.1088/2050-6120/ab6f24")</f>
        <v>http://dx.doi.org/10.1088/2050-6120/ab6f24</v>
      </c>
      <c r="L421" s="3" t="s">
        <v>19</v>
      </c>
    </row>
    <row r="422" spans="1:12" ht="40" customHeight="1">
      <c r="A422" s="1">
        <v>420</v>
      </c>
      <c r="B422" s="9">
        <v>2019</v>
      </c>
      <c r="C422" s="11" t="s">
        <v>3054</v>
      </c>
      <c r="D422" s="3" t="s">
        <v>3055</v>
      </c>
      <c r="E422" s="3" t="s">
        <v>3056</v>
      </c>
      <c r="F422" s="3" t="s">
        <v>3057</v>
      </c>
      <c r="G422" s="3" t="s">
        <v>2866</v>
      </c>
      <c r="H422" s="3" t="s">
        <v>3058</v>
      </c>
      <c r="I422" s="3" t="s">
        <v>3059</v>
      </c>
      <c r="J422" s="3" t="s">
        <v>3060</v>
      </c>
      <c r="K422" s="3" t="str">
        <f>HYPERLINK("http://dx.doi.org/10.1016/j.ins.2018.01.010","http://dx.doi.org/10.1016/j.ins.2018.01.010")</f>
        <v>http://dx.doi.org/10.1016/j.ins.2018.01.010</v>
      </c>
      <c r="L422" s="3" t="s">
        <v>35</v>
      </c>
    </row>
    <row r="423" spans="1:12" ht="40" customHeight="1">
      <c r="A423" s="1">
        <v>421</v>
      </c>
      <c r="B423" s="9">
        <v>2019</v>
      </c>
      <c r="C423" s="11" t="s">
        <v>3061</v>
      </c>
      <c r="D423" s="3" t="s">
        <v>3062</v>
      </c>
      <c r="E423" s="3" t="s">
        <v>3063</v>
      </c>
      <c r="F423" s="3" t="s">
        <v>3064</v>
      </c>
      <c r="G423" s="3" t="s">
        <v>876</v>
      </c>
      <c r="H423" s="3" t="s">
        <v>3065</v>
      </c>
      <c r="I423" s="3" t="s">
        <v>16</v>
      </c>
      <c r="J423" s="3" t="s">
        <v>3066</v>
      </c>
      <c r="K423" s="3" t="str">
        <f>HYPERLINK("http://dx.doi.org/10.1016/j.jflm.2019.04.005","http://dx.doi.org/10.1016/j.jflm.2019.04.005")</f>
        <v>http://dx.doi.org/10.1016/j.jflm.2019.04.005</v>
      </c>
      <c r="L423" s="3" t="s">
        <v>449</v>
      </c>
    </row>
    <row r="424" spans="1:12" ht="40" customHeight="1">
      <c r="A424" s="1">
        <v>422</v>
      </c>
      <c r="B424" s="9">
        <v>2019</v>
      </c>
      <c r="C424" s="11" t="s">
        <v>3067</v>
      </c>
      <c r="D424" s="3" t="s">
        <v>3068</v>
      </c>
      <c r="E424" s="3" t="s">
        <v>3069</v>
      </c>
      <c r="F424" s="3" t="s">
        <v>3070</v>
      </c>
      <c r="G424" s="3" t="s">
        <v>1572</v>
      </c>
      <c r="H424" s="3" t="s">
        <v>16</v>
      </c>
      <c r="I424" s="3" t="s">
        <v>3071</v>
      </c>
      <c r="J424" s="3" t="s">
        <v>3072</v>
      </c>
      <c r="K424" s="3" t="str">
        <f>HYPERLINK("http://dx.doi.org/10.1016/j.eswa.2019.04.018","http://dx.doi.org/10.1016/j.eswa.2019.04.018")</f>
        <v>http://dx.doi.org/10.1016/j.eswa.2019.04.018</v>
      </c>
      <c r="L424" s="3" t="s">
        <v>1575</v>
      </c>
    </row>
    <row r="425" spans="1:12" ht="40" customHeight="1">
      <c r="A425" s="1">
        <v>423</v>
      </c>
      <c r="B425" s="10">
        <v>2019</v>
      </c>
      <c r="C425" s="12" t="s">
        <v>3073</v>
      </c>
      <c r="D425" s="4" t="s">
        <v>3074</v>
      </c>
      <c r="E425" s="4" t="s">
        <v>3075</v>
      </c>
      <c r="F425" s="4" t="s">
        <v>3076</v>
      </c>
      <c r="G425" s="4" t="s">
        <v>3077</v>
      </c>
      <c r="H425" s="4" t="s">
        <v>3078</v>
      </c>
      <c r="I425" s="4" t="s">
        <v>3079</v>
      </c>
      <c r="J425" s="4" t="s">
        <v>3080</v>
      </c>
      <c r="K425" s="4">
        <v>0</v>
      </c>
      <c r="L425" s="4" t="s">
        <v>3081</v>
      </c>
    </row>
    <row r="426" spans="1:12" ht="40" customHeight="1">
      <c r="A426" s="1">
        <v>424</v>
      </c>
      <c r="B426" s="9">
        <v>2019</v>
      </c>
      <c r="C426" s="11" t="s">
        <v>3082</v>
      </c>
      <c r="D426" s="3" t="s">
        <v>3083</v>
      </c>
      <c r="E426" s="3" t="s">
        <v>3084</v>
      </c>
      <c r="F426" s="3" t="s">
        <v>3085</v>
      </c>
      <c r="G426" s="3" t="s">
        <v>560</v>
      </c>
      <c r="H426" s="3" t="s">
        <v>3086</v>
      </c>
      <c r="I426" s="3" t="s">
        <v>3087</v>
      </c>
      <c r="J426" s="3" t="s">
        <v>3088</v>
      </c>
      <c r="K426" s="3" t="str">
        <f>HYPERLINK("http://dx.doi.org/10.1111/1556-4029.13891","http://dx.doi.org/10.1111/1556-4029.13891")</f>
        <v>http://dx.doi.org/10.1111/1556-4029.13891</v>
      </c>
      <c r="L426" s="3" t="s">
        <v>449</v>
      </c>
    </row>
    <row r="427" spans="1:12" ht="40" customHeight="1">
      <c r="A427" s="1">
        <v>425</v>
      </c>
      <c r="B427" s="9">
        <v>2019</v>
      </c>
      <c r="C427" s="11" t="s">
        <v>3089</v>
      </c>
      <c r="D427" s="3" t="s">
        <v>3090</v>
      </c>
      <c r="E427" s="3" t="s">
        <v>3091</v>
      </c>
      <c r="F427" s="3" t="s">
        <v>3092</v>
      </c>
      <c r="G427" s="3" t="s">
        <v>3093</v>
      </c>
      <c r="H427" s="3" t="s">
        <v>3094</v>
      </c>
      <c r="I427" s="3" t="s">
        <v>3095</v>
      </c>
      <c r="J427" s="3" t="s">
        <v>3096</v>
      </c>
      <c r="K427" s="3" t="str">
        <f>HYPERLINK("http://dx.doi.org/10.7498/aps.68.20190174","http://dx.doi.org/10.7498/aps.68.20190174")</f>
        <v>http://dx.doi.org/10.7498/aps.68.20190174</v>
      </c>
      <c r="L427" s="3" t="s">
        <v>349</v>
      </c>
    </row>
    <row r="428" spans="1:12" ht="40" customHeight="1">
      <c r="A428" s="1">
        <v>426</v>
      </c>
      <c r="B428" s="9">
        <v>2019</v>
      </c>
      <c r="C428" s="11" t="s">
        <v>3097</v>
      </c>
      <c r="D428" s="3" t="s">
        <v>3098</v>
      </c>
      <c r="E428" s="3" t="s">
        <v>3099</v>
      </c>
      <c r="F428" s="3" t="s">
        <v>3100</v>
      </c>
      <c r="G428" s="3" t="s">
        <v>3101</v>
      </c>
      <c r="H428" s="3" t="s">
        <v>3102</v>
      </c>
      <c r="I428" s="3" t="s">
        <v>2846</v>
      </c>
      <c r="J428" s="3" t="s">
        <v>3103</v>
      </c>
      <c r="K428" s="3" t="str">
        <f>HYPERLINK("http://dx.doi.org/10.1109/TPAMI.2018.2818162","http://dx.doi.org/10.1109/TPAMI.2018.2818162")</f>
        <v>http://dx.doi.org/10.1109/TPAMI.2018.2818162</v>
      </c>
      <c r="L428" s="3" t="s">
        <v>100</v>
      </c>
    </row>
    <row r="429" spans="1:12" ht="40" customHeight="1">
      <c r="A429" s="1">
        <v>427</v>
      </c>
      <c r="B429" s="9">
        <v>2019</v>
      </c>
      <c r="C429" s="11" t="s">
        <v>3104</v>
      </c>
      <c r="D429" s="3" t="s">
        <v>3105</v>
      </c>
      <c r="E429" s="3" t="s">
        <v>3106</v>
      </c>
      <c r="F429" s="3" t="s">
        <v>3107</v>
      </c>
      <c r="G429" s="3" t="s">
        <v>1415</v>
      </c>
      <c r="H429" s="3" t="s">
        <v>3108</v>
      </c>
      <c r="I429" s="3" t="s">
        <v>3109</v>
      </c>
      <c r="J429" s="3" t="s">
        <v>3110</v>
      </c>
      <c r="K429" s="3" t="str">
        <f>HYPERLINK("http://dx.doi.org/10.1007/s11042-017-4528-x","http://dx.doi.org/10.1007/s11042-017-4528-x")</f>
        <v>http://dx.doi.org/10.1007/s11042-017-4528-x</v>
      </c>
      <c r="L429" s="3" t="s">
        <v>100</v>
      </c>
    </row>
    <row r="430" spans="1:12" ht="40" customHeight="1">
      <c r="A430" s="1">
        <v>428</v>
      </c>
      <c r="B430" s="9">
        <v>2019</v>
      </c>
      <c r="C430" s="11" t="s">
        <v>3111</v>
      </c>
      <c r="D430" s="3" t="s">
        <v>3112</v>
      </c>
      <c r="E430" s="3" t="s">
        <v>3113</v>
      </c>
      <c r="F430" s="3" t="s">
        <v>3114</v>
      </c>
      <c r="G430" s="3" t="s">
        <v>560</v>
      </c>
      <c r="H430" s="3" t="s">
        <v>3115</v>
      </c>
      <c r="I430" s="3" t="s">
        <v>2679</v>
      </c>
      <c r="J430" s="3" t="s">
        <v>3116</v>
      </c>
      <c r="K430" s="3" t="str">
        <f>HYPERLINK("http://dx.doi.org/10.1111/1556-4029.13937","http://dx.doi.org/10.1111/1556-4029.13937")</f>
        <v>http://dx.doi.org/10.1111/1556-4029.13937</v>
      </c>
      <c r="L430" s="3" t="s">
        <v>449</v>
      </c>
    </row>
    <row r="431" spans="1:12" ht="40" customHeight="1">
      <c r="A431" s="1">
        <v>429</v>
      </c>
      <c r="B431" s="9">
        <v>2019</v>
      </c>
      <c r="C431" s="11" t="s">
        <v>3117</v>
      </c>
      <c r="D431" s="3" t="s">
        <v>3118</v>
      </c>
      <c r="E431" s="3" t="s">
        <v>3119</v>
      </c>
      <c r="F431" s="3" t="s">
        <v>3120</v>
      </c>
      <c r="G431" s="3" t="s">
        <v>884</v>
      </c>
      <c r="H431" s="3" t="s">
        <v>3121</v>
      </c>
      <c r="I431" s="3" t="s">
        <v>3122</v>
      </c>
      <c r="J431" s="3" t="s">
        <v>3123</v>
      </c>
      <c r="K431" s="3" t="str">
        <f>HYPERLINK("http://dx.doi.org/10.1016/j.forc.2019.100183","http://dx.doi.org/10.1016/j.forc.2019.100183")</f>
        <v>http://dx.doi.org/10.1016/j.forc.2019.100183</v>
      </c>
      <c r="L431" s="3" t="s">
        <v>19</v>
      </c>
    </row>
    <row r="432" spans="1:12" ht="40" customHeight="1">
      <c r="A432" s="1">
        <v>430</v>
      </c>
      <c r="B432" s="9">
        <v>2019</v>
      </c>
      <c r="C432" s="11" t="s">
        <v>3124</v>
      </c>
      <c r="D432" s="3" t="s">
        <v>3125</v>
      </c>
      <c r="E432" s="3" t="s">
        <v>3126</v>
      </c>
      <c r="F432" s="3" t="s">
        <v>3127</v>
      </c>
      <c r="G432" s="3" t="s">
        <v>847</v>
      </c>
      <c r="H432" s="3" t="s">
        <v>3128</v>
      </c>
      <c r="I432" s="3" t="s">
        <v>3129</v>
      </c>
      <c r="J432" s="3" t="s">
        <v>3130</v>
      </c>
      <c r="K432" s="3" t="str">
        <f>HYPERLINK("http://dx.doi.org/10.1016/j.talanta.2019.02.007","http://dx.doi.org/10.1016/j.talanta.2019.02.007")</f>
        <v>http://dx.doi.org/10.1016/j.talanta.2019.02.007</v>
      </c>
      <c r="L432" s="3" t="s">
        <v>19</v>
      </c>
    </row>
    <row r="433" spans="1:12" ht="40" customHeight="1">
      <c r="A433" s="1">
        <v>431</v>
      </c>
      <c r="B433" s="9">
        <v>2019</v>
      </c>
      <c r="C433" s="11" t="s">
        <v>3131</v>
      </c>
      <c r="D433" s="3" t="s">
        <v>3132</v>
      </c>
      <c r="E433" s="3" t="s">
        <v>3133</v>
      </c>
      <c r="F433" s="3" t="s">
        <v>3134</v>
      </c>
      <c r="G433" s="3" t="s">
        <v>3135</v>
      </c>
      <c r="H433" s="3" t="s">
        <v>3136</v>
      </c>
      <c r="I433" s="3" t="s">
        <v>3137</v>
      </c>
      <c r="J433" s="3" t="s">
        <v>3138</v>
      </c>
      <c r="K433" s="3" t="str">
        <f>HYPERLINK("http://dx.doi.org/10.1016/j.elecom.2019.04.003","http://dx.doi.org/10.1016/j.elecom.2019.04.003")</f>
        <v>http://dx.doi.org/10.1016/j.elecom.2019.04.003</v>
      </c>
      <c r="L433" s="3" t="s">
        <v>1352</v>
      </c>
    </row>
    <row r="434" spans="1:12" ht="40" customHeight="1">
      <c r="A434" s="1">
        <v>432</v>
      </c>
      <c r="B434" s="9">
        <v>2019</v>
      </c>
      <c r="C434" s="11" t="s">
        <v>3139</v>
      </c>
      <c r="D434" s="3" t="s">
        <v>3140</v>
      </c>
      <c r="E434" s="3" t="s">
        <v>3141</v>
      </c>
      <c r="F434" s="3" t="s">
        <v>3142</v>
      </c>
      <c r="G434" s="3" t="s">
        <v>3143</v>
      </c>
      <c r="H434" s="3" t="s">
        <v>3144</v>
      </c>
      <c r="I434" s="3" t="s">
        <v>3145</v>
      </c>
      <c r="J434" s="3" t="s">
        <v>3146</v>
      </c>
      <c r="K434" s="3" t="str">
        <f>HYPERLINK("http://dx.doi.org/10.20964/2019.09.76","http://dx.doi.org/10.20964/2019.09.76")</f>
        <v>http://dx.doi.org/10.20964/2019.09.76</v>
      </c>
      <c r="L434" s="3" t="s">
        <v>1352</v>
      </c>
    </row>
    <row r="435" spans="1:12" ht="40" customHeight="1">
      <c r="A435" s="1">
        <v>433</v>
      </c>
      <c r="B435" s="9">
        <v>2019</v>
      </c>
      <c r="C435" s="11" t="s">
        <v>3147</v>
      </c>
      <c r="D435" s="3" t="s">
        <v>3148</v>
      </c>
      <c r="E435" s="3" t="s">
        <v>3149</v>
      </c>
      <c r="F435" s="3" t="s">
        <v>3150</v>
      </c>
      <c r="G435" s="3" t="s">
        <v>454</v>
      </c>
      <c r="H435" s="3" t="s">
        <v>3151</v>
      </c>
      <c r="I435" s="3" t="s">
        <v>3152</v>
      </c>
      <c r="J435" s="3" t="s">
        <v>3153</v>
      </c>
      <c r="K435" s="3" t="str">
        <f>HYPERLINK("http://dx.doi.org/10.1016/j.forsciint.2019.04.035","http://dx.doi.org/10.1016/j.forsciint.2019.04.035")</f>
        <v>http://dx.doi.org/10.1016/j.forsciint.2019.04.035</v>
      </c>
      <c r="L435" s="3" t="s">
        <v>449</v>
      </c>
    </row>
    <row r="436" spans="1:12" ht="40" customHeight="1">
      <c r="A436" s="1">
        <v>434</v>
      </c>
      <c r="B436" s="9">
        <v>2019</v>
      </c>
      <c r="C436" s="11" t="s">
        <v>3154</v>
      </c>
      <c r="D436" s="3" t="s">
        <v>3155</v>
      </c>
      <c r="E436" s="3" t="s">
        <v>3156</v>
      </c>
      <c r="F436" s="3" t="s">
        <v>3157</v>
      </c>
      <c r="G436" s="3" t="s">
        <v>312</v>
      </c>
      <c r="H436" s="3" t="s">
        <v>3158</v>
      </c>
      <c r="I436" s="3" t="s">
        <v>3159</v>
      </c>
      <c r="J436" s="3" t="s">
        <v>3160</v>
      </c>
      <c r="K436" s="3" t="str">
        <f>HYPERLINK("http://dx.doi.org/10.1016/j.optmat.2018.11.058","http://dx.doi.org/10.1016/j.optmat.2018.11.058")</f>
        <v>http://dx.doi.org/10.1016/j.optmat.2018.11.058</v>
      </c>
      <c r="L436" s="3" t="s">
        <v>316</v>
      </c>
    </row>
    <row r="437" spans="1:12" ht="40" customHeight="1">
      <c r="A437" s="1">
        <v>435</v>
      </c>
      <c r="B437" s="9">
        <v>2019</v>
      </c>
      <c r="C437" s="11" t="s">
        <v>3161</v>
      </c>
      <c r="D437" s="3" t="s">
        <v>3162</v>
      </c>
      <c r="E437" s="3" t="s">
        <v>3163</v>
      </c>
      <c r="F437" s="3" t="s">
        <v>3164</v>
      </c>
      <c r="G437" s="3" t="s">
        <v>287</v>
      </c>
      <c r="H437" s="3" t="s">
        <v>3165</v>
      </c>
      <c r="I437" s="3" t="s">
        <v>3166</v>
      </c>
      <c r="J437" s="3" t="s">
        <v>3167</v>
      </c>
      <c r="K437" s="3" t="str">
        <f>HYPERLINK("http://dx.doi.org/10.1093/lpr/mgz014","http://dx.doi.org/10.1093/lpr/mgz014")</f>
        <v>http://dx.doi.org/10.1093/lpr/mgz014</v>
      </c>
      <c r="L437" s="3" t="s">
        <v>291</v>
      </c>
    </row>
    <row r="438" spans="1:12" ht="40" customHeight="1">
      <c r="A438" s="1">
        <v>436</v>
      </c>
      <c r="B438" s="9">
        <v>2019</v>
      </c>
      <c r="C438" s="11" t="s">
        <v>3168</v>
      </c>
      <c r="D438" s="3" t="s">
        <v>3169</v>
      </c>
      <c r="E438" s="3" t="s">
        <v>3170</v>
      </c>
      <c r="F438" s="3" t="s">
        <v>3171</v>
      </c>
      <c r="G438" s="3" t="s">
        <v>3172</v>
      </c>
      <c r="H438" s="3" t="s">
        <v>16</v>
      </c>
      <c r="I438" s="3" t="s">
        <v>3173</v>
      </c>
      <c r="J438" s="3" t="s">
        <v>16</v>
      </c>
      <c r="K438" s="3" t="s">
        <v>16</v>
      </c>
      <c r="L438" s="3" t="s">
        <v>3174</v>
      </c>
    </row>
    <row r="439" spans="1:12" ht="40" customHeight="1">
      <c r="A439" s="1">
        <v>437</v>
      </c>
      <c r="B439" s="9">
        <v>2019</v>
      </c>
      <c r="C439" s="11" t="s">
        <v>3175</v>
      </c>
      <c r="D439" s="3" t="s">
        <v>3176</v>
      </c>
      <c r="E439" s="3" t="s">
        <v>3177</v>
      </c>
      <c r="F439" s="3" t="s">
        <v>3178</v>
      </c>
      <c r="G439" s="3" t="s">
        <v>163</v>
      </c>
      <c r="H439" s="3" t="s">
        <v>3179</v>
      </c>
      <c r="I439" s="3" t="s">
        <v>652</v>
      </c>
      <c r="J439" s="3" t="s">
        <v>3180</v>
      </c>
      <c r="K439" s="3" t="str">
        <f>HYPERLINK("http://dx.doi.org/10.1186/s41235-019-0160-9","http://dx.doi.org/10.1186/s41235-019-0160-9")</f>
        <v>http://dx.doi.org/10.1186/s41235-019-0160-9</v>
      </c>
      <c r="L439" s="3" t="s">
        <v>167</v>
      </c>
    </row>
    <row r="440" spans="1:12" ht="40" customHeight="1">
      <c r="A440" s="1">
        <v>438</v>
      </c>
      <c r="B440" s="9">
        <v>2019</v>
      </c>
      <c r="C440" s="11" t="s">
        <v>3181</v>
      </c>
      <c r="D440" s="3" t="s">
        <v>3182</v>
      </c>
      <c r="E440" s="3" t="s">
        <v>3183</v>
      </c>
      <c r="F440" s="3" t="s">
        <v>3184</v>
      </c>
      <c r="G440" s="3" t="s">
        <v>560</v>
      </c>
      <c r="H440" s="3" t="s">
        <v>3185</v>
      </c>
      <c r="I440" s="3" t="s">
        <v>3186</v>
      </c>
      <c r="J440" s="3" t="s">
        <v>3187</v>
      </c>
      <c r="K440" s="3" t="str">
        <f>HYPERLINK("http://dx.doi.org/10.1111/1556-4029.14045","http://dx.doi.org/10.1111/1556-4029.14045")</f>
        <v>http://dx.doi.org/10.1111/1556-4029.14045</v>
      </c>
      <c r="L440" s="3" t="s">
        <v>449</v>
      </c>
    </row>
    <row r="441" spans="1:12" ht="40" customHeight="1">
      <c r="A441" s="1">
        <v>439</v>
      </c>
      <c r="B441" s="9">
        <v>2019</v>
      </c>
      <c r="C441" s="11" t="s">
        <v>3188</v>
      </c>
      <c r="D441" s="3" t="s">
        <v>3189</v>
      </c>
      <c r="E441" s="3" t="s">
        <v>3190</v>
      </c>
      <c r="F441" s="3" t="s">
        <v>3191</v>
      </c>
      <c r="G441" s="3" t="s">
        <v>3192</v>
      </c>
      <c r="H441" s="3" t="s">
        <v>3193</v>
      </c>
      <c r="I441" s="3" t="s">
        <v>3194</v>
      </c>
      <c r="J441" s="3" t="s">
        <v>3195</v>
      </c>
      <c r="K441" s="3" t="str">
        <f>HYPERLINK("http://dx.doi.org/10.1016/j.inffus.2018.10.001","http://dx.doi.org/10.1016/j.inffus.2018.10.001")</f>
        <v>http://dx.doi.org/10.1016/j.inffus.2018.10.001</v>
      </c>
      <c r="L441" s="3" t="s">
        <v>35</v>
      </c>
    </row>
    <row r="442" spans="1:12" ht="40" customHeight="1">
      <c r="A442" s="1">
        <v>440</v>
      </c>
      <c r="B442" s="9">
        <v>2019</v>
      </c>
      <c r="C442" s="11" t="s">
        <v>3196</v>
      </c>
      <c r="D442" s="3" t="s">
        <v>3197</v>
      </c>
      <c r="E442" s="3" t="s">
        <v>3198</v>
      </c>
      <c r="F442" s="3" t="s">
        <v>3199</v>
      </c>
      <c r="G442" s="3" t="s">
        <v>560</v>
      </c>
      <c r="H442" s="3" t="s">
        <v>3200</v>
      </c>
      <c r="I442" s="3" t="s">
        <v>3201</v>
      </c>
      <c r="J442" s="3" t="s">
        <v>3202</v>
      </c>
      <c r="K442" s="3" t="str">
        <f>HYPERLINK("http://dx.doi.org/10.1111/1556-4029.14018","http://dx.doi.org/10.1111/1556-4029.14018")</f>
        <v>http://dx.doi.org/10.1111/1556-4029.14018</v>
      </c>
      <c r="L442" s="3" t="s">
        <v>449</v>
      </c>
    </row>
    <row r="443" spans="1:12" ht="40" customHeight="1">
      <c r="A443" s="1">
        <v>441</v>
      </c>
      <c r="B443" s="9">
        <v>2019</v>
      </c>
      <c r="C443" s="11" t="s">
        <v>3203</v>
      </c>
      <c r="D443" s="3" t="s">
        <v>3204</v>
      </c>
      <c r="E443" s="3" t="s">
        <v>3205</v>
      </c>
      <c r="F443" s="3" t="s">
        <v>3206</v>
      </c>
      <c r="G443" s="3" t="s">
        <v>3207</v>
      </c>
      <c r="H443" s="3" t="s">
        <v>3208</v>
      </c>
      <c r="I443" s="3" t="s">
        <v>3209</v>
      </c>
      <c r="J443" s="3" t="s">
        <v>3210</v>
      </c>
      <c r="K443" s="3" t="str">
        <f>HYPERLINK("http://dx.doi.org/10.3389/fchem.2019.00440","http://dx.doi.org/10.3389/fchem.2019.00440")</f>
        <v>http://dx.doi.org/10.3389/fchem.2019.00440</v>
      </c>
      <c r="L443" s="3" t="s">
        <v>19</v>
      </c>
    </row>
    <row r="444" spans="1:12" ht="40" customHeight="1">
      <c r="A444" s="1">
        <v>442</v>
      </c>
      <c r="B444" s="9">
        <v>2019</v>
      </c>
      <c r="C444" s="11" t="s">
        <v>3211</v>
      </c>
      <c r="D444" s="3" t="s">
        <v>3212</v>
      </c>
      <c r="E444" s="3" t="s">
        <v>3213</v>
      </c>
      <c r="F444" s="3" t="s">
        <v>3214</v>
      </c>
      <c r="G444" s="3" t="s">
        <v>755</v>
      </c>
      <c r="H444" s="3" t="s">
        <v>3215</v>
      </c>
      <c r="I444" s="3" t="s">
        <v>3216</v>
      </c>
      <c r="J444" s="3" t="s">
        <v>3217</v>
      </c>
      <c r="K444" s="3" t="str">
        <f>HYPERLINK("http://dx.doi.org/10.1002/ppsc.201900048","http://dx.doi.org/10.1002/ppsc.201900048")</f>
        <v>http://dx.doi.org/10.1002/ppsc.201900048</v>
      </c>
      <c r="L444" s="3" t="s">
        <v>759</v>
      </c>
    </row>
    <row r="445" spans="1:12" ht="40" customHeight="1">
      <c r="A445" s="1">
        <v>443</v>
      </c>
      <c r="B445" s="9">
        <v>2019</v>
      </c>
      <c r="C445" s="11" t="s">
        <v>3218</v>
      </c>
      <c r="D445" s="3" t="s">
        <v>3219</v>
      </c>
      <c r="E445" s="3" t="s">
        <v>3220</v>
      </c>
      <c r="F445" s="3" t="s">
        <v>3221</v>
      </c>
      <c r="G445" s="3" t="s">
        <v>3222</v>
      </c>
      <c r="H445" s="3" t="s">
        <v>3223</v>
      </c>
      <c r="I445" s="3" t="s">
        <v>16</v>
      </c>
      <c r="J445" s="3" t="s">
        <v>3224</v>
      </c>
      <c r="K445" s="3" t="str">
        <f>HYPERLINK("http://dx.doi.org/10.15388/Informatica.2019.213","http://dx.doi.org/10.15388/Informatica.2019.213")</f>
        <v>http://dx.doi.org/10.15388/Informatica.2019.213</v>
      </c>
      <c r="L445" s="3" t="s">
        <v>3225</v>
      </c>
    </row>
    <row r="446" spans="1:12" ht="40" customHeight="1">
      <c r="A446" s="1">
        <v>444</v>
      </c>
      <c r="B446" s="9">
        <v>2019</v>
      </c>
      <c r="C446" s="11" t="s">
        <v>3226</v>
      </c>
      <c r="D446" s="3" t="s">
        <v>3227</v>
      </c>
      <c r="E446" s="3" t="s">
        <v>3228</v>
      </c>
      <c r="F446" s="3" t="s">
        <v>3229</v>
      </c>
      <c r="G446" s="3" t="s">
        <v>560</v>
      </c>
      <c r="H446" s="3" t="s">
        <v>3230</v>
      </c>
      <c r="I446" s="3" t="s">
        <v>16</v>
      </c>
      <c r="J446" s="3" t="s">
        <v>3231</v>
      </c>
      <c r="K446" s="3" t="str">
        <f>HYPERLINK("http://dx.doi.org/10.1111/1556-4029.13838","http://dx.doi.org/10.1111/1556-4029.13838")</f>
        <v>http://dx.doi.org/10.1111/1556-4029.13838</v>
      </c>
      <c r="L446" s="3" t="s">
        <v>449</v>
      </c>
    </row>
    <row r="447" spans="1:12" ht="40" customHeight="1">
      <c r="A447" s="1">
        <v>445</v>
      </c>
      <c r="B447" s="9">
        <v>2019</v>
      </c>
      <c r="C447" s="11" t="s">
        <v>3232</v>
      </c>
      <c r="D447" s="3" t="s">
        <v>3233</v>
      </c>
      <c r="E447" s="3" t="s">
        <v>3234</v>
      </c>
      <c r="F447" s="3" t="s">
        <v>3235</v>
      </c>
      <c r="G447" s="3" t="s">
        <v>3236</v>
      </c>
      <c r="H447" s="3" t="s">
        <v>16</v>
      </c>
      <c r="I447" s="3" t="s">
        <v>1772</v>
      </c>
      <c r="J447" s="3" t="s">
        <v>3237</v>
      </c>
      <c r="K447" s="3" t="str">
        <f>HYPERLINK("http://dx.doi.org/10.7536/PC181032","http://dx.doi.org/10.7536/PC181032")</f>
        <v>http://dx.doi.org/10.7536/PC181032</v>
      </c>
      <c r="L447" s="3" t="s">
        <v>19</v>
      </c>
    </row>
    <row r="448" spans="1:12" ht="40" customHeight="1">
      <c r="A448" s="1">
        <v>446</v>
      </c>
      <c r="B448" s="9">
        <v>2019</v>
      </c>
      <c r="C448" s="11" t="s">
        <v>3238</v>
      </c>
      <c r="D448" s="3" t="s">
        <v>3239</v>
      </c>
      <c r="E448" s="3" t="s">
        <v>3240</v>
      </c>
      <c r="F448" s="3" t="s">
        <v>3241</v>
      </c>
      <c r="G448" s="3" t="s">
        <v>666</v>
      </c>
      <c r="H448" s="3" t="s">
        <v>3242</v>
      </c>
      <c r="I448" s="3" t="s">
        <v>1086</v>
      </c>
      <c r="J448" s="3" t="s">
        <v>3243</v>
      </c>
      <c r="K448" s="3" t="str">
        <f>HYPERLINK("http://dx.doi.org/10.1016/j.jphotochem.2018.09.046","http://dx.doi.org/10.1016/j.jphotochem.2018.09.046")</f>
        <v>http://dx.doi.org/10.1016/j.jphotochem.2018.09.046</v>
      </c>
      <c r="L448" s="3" t="s">
        <v>19</v>
      </c>
    </row>
    <row r="449" spans="1:12" ht="40" customHeight="1">
      <c r="A449" s="1">
        <v>447</v>
      </c>
      <c r="B449" s="9">
        <v>2019</v>
      </c>
      <c r="C449" s="11" t="s">
        <v>3244</v>
      </c>
      <c r="D449" s="3" t="s">
        <v>3245</v>
      </c>
      <c r="E449" s="3" t="s">
        <v>3246</v>
      </c>
      <c r="F449" s="3" t="s">
        <v>3247</v>
      </c>
      <c r="G449" s="3" t="s">
        <v>62</v>
      </c>
      <c r="H449" s="3" t="s">
        <v>3248</v>
      </c>
      <c r="I449" s="3" t="s">
        <v>3249</v>
      </c>
      <c r="J449" s="3" t="s">
        <v>3250</v>
      </c>
      <c r="K449" s="3" t="str">
        <f>HYPERLINK("http://dx.doi.org/10.1016/j.jlumin.2018.12.049","http://dx.doi.org/10.1016/j.jlumin.2018.12.049")</f>
        <v>http://dx.doi.org/10.1016/j.jlumin.2018.12.049</v>
      </c>
      <c r="L449" s="3" t="s">
        <v>66</v>
      </c>
    </row>
    <row r="450" spans="1:12" ht="40" customHeight="1">
      <c r="A450" s="1">
        <v>448</v>
      </c>
      <c r="B450" s="9">
        <v>2019</v>
      </c>
      <c r="C450" s="11" t="s">
        <v>3251</v>
      </c>
      <c r="D450" s="3" t="s">
        <v>3252</v>
      </c>
      <c r="E450" s="3" t="s">
        <v>3253</v>
      </c>
      <c r="F450" s="3" t="s">
        <v>3254</v>
      </c>
      <c r="G450" s="3" t="s">
        <v>2053</v>
      </c>
      <c r="H450" s="3" t="s">
        <v>3255</v>
      </c>
      <c r="I450" s="3" t="s">
        <v>3256</v>
      </c>
      <c r="J450" s="3" t="s">
        <v>3257</v>
      </c>
      <c r="K450" s="3" t="str">
        <f>HYPERLINK("http://dx.doi.org/10.1021/acssuschemeng.8b04109","http://dx.doi.org/10.1021/acssuschemeng.8b04109")</f>
        <v>http://dx.doi.org/10.1021/acssuschemeng.8b04109</v>
      </c>
      <c r="L450" s="3" t="s">
        <v>2057</v>
      </c>
    </row>
    <row r="451" spans="1:12" ht="40" customHeight="1">
      <c r="A451" s="1">
        <v>449</v>
      </c>
      <c r="B451" s="9">
        <v>2019</v>
      </c>
      <c r="C451" s="11" t="s">
        <v>3258</v>
      </c>
      <c r="D451" s="3" t="s">
        <v>3259</v>
      </c>
      <c r="E451" s="3" t="s">
        <v>3260</v>
      </c>
      <c r="F451" s="3" t="s">
        <v>3261</v>
      </c>
      <c r="G451" s="3" t="s">
        <v>3262</v>
      </c>
      <c r="H451" s="3" t="s">
        <v>3263</v>
      </c>
      <c r="I451" s="3" t="s">
        <v>3264</v>
      </c>
      <c r="J451" s="3" t="s">
        <v>3265</v>
      </c>
      <c r="K451" s="3" t="str">
        <f>HYPERLINK("http://dx.doi.org/10.1016/j.msec.2019.03.089","http://dx.doi.org/10.1016/j.msec.2019.03.089")</f>
        <v>http://dx.doi.org/10.1016/j.msec.2019.03.089</v>
      </c>
      <c r="L451" s="3" t="s">
        <v>118</v>
      </c>
    </row>
    <row r="452" spans="1:12" ht="40" customHeight="1">
      <c r="A452" s="1">
        <v>450</v>
      </c>
      <c r="B452" s="9">
        <v>2019</v>
      </c>
      <c r="C452" s="11" t="s">
        <v>3266</v>
      </c>
      <c r="D452" s="3" t="s">
        <v>3267</v>
      </c>
      <c r="E452" s="3" t="s">
        <v>3268</v>
      </c>
      <c r="F452" s="3" t="s">
        <v>3269</v>
      </c>
      <c r="G452" s="3" t="s">
        <v>666</v>
      </c>
      <c r="H452" s="3" t="s">
        <v>3270</v>
      </c>
      <c r="I452" s="3" t="s">
        <v>3271</v>
      </c>
      <c r="J452" s="3" t="s">
        <v>3272</v>
      </c>
      <c r="K452" s="3" t="str">
        <f>HYPERLINK("http://dx.doi.org/10.1016/j.jphotochem.2019.02.027","http://dx.doi.org/10.1016/j.jphotochem.2019.02.027")</f>
        <v>http://dx.doi.org/10.1016/j.jphotochem.2019.02.027</v>
      </c>
      <c r="L452" s="3" t="s">
        <v>19</v>
      </c>
    </row>
    <row r="453" spans="1:12" ht="40" customHeight="1">
      <c r="A453" s="1">
        <v>451</v>
      </c>
      <c r="B453" s="9">
        <v>2019</v>
      </c>
      <c r="C453" s="11" t="s">
        <v>3273</v>
      </c>
      <c r="D453" s="3" t="s">
        <v>3274</v>
      </c>
      <c r="E453" s="3" t="s">
        <v>3275</v>
      </c>
      <c r="F453" s="3" t="s">
        <v>3276</v>
      </c>
      <c r="G453" s="3" t="s">
        <v>1032</v>
      </c>
      <c r="H453" s="3" t="s">
        <v>3277</v>
      </c>
      <c r="I453" s="3" t="s">
        <v>3278</v>
      </c>
      <c r="J453" s="3" t="s">
        <v>3279</v>
      </c>
      <c r="K453" s="3" t="str">
        <f>HYPERLINK("http://dx.doi.org/10.1016/j.dyepig.2018.08.033","http://dx.doi.org/10.1016/j.dyepig.2018.08.033")</f>
        <v>http://dx.doi.org/10.1016/j.dyepig.2018.08.033</v>
      </c>
      <c r="L453" s="3" t="s">
        <v>1036</v>
      </c>
    </row>
    <row r="454" spans="1:12" ht="40" customHeight="1">
      <c r="A454" s="1">
        <v>452</v>
      </c>
      <c r="B454" s="9">
        <v>2019</v>
      </c>
      <c r="C454" s="11" t="s">
        <v>3280</v>
      </c>
      <c r="D454" s="3" t="s">
        <v>3281</v>
      </c>
      <c r="E454" s="3" t="s">
        <v>3282</v>
      </c>
      <c r="F454" s="3" t="s">
        <v>3283</v>
      </c>
      <c r="G454" s="3" t="s">
        <v>3284</v>
      </c>
      <c r="H454" s="3" t="s">
        <v>3285</v>
      </c>
      <c r="I454" s="3" t="s">
        <v>3286</v>
      </c>
      <c r="J454" s="3" t="s">
        <v>3287</v>
      </c>
      <c r="K454" s="3" t="str">
        <f>HYPERLINK("http://dx.doi.org/10.1016/j.jre.2018.05.019","http://dx.doi.org/10.1016/j.jre.2018.05.019")</f>
        <v>http://dx.doi.org/10.1016/j.jre.2018.05.019</v>
      </c>
      <c r="L454" s="3" t="s">
        <v>19</v>
      </c>
    </row>
    <row r="455" spans="1:12" ht="40" customHeight="1">
      <c r="A455" s="1">
        <v>453</v>
      </c>
      <c r="B455" s="9">
        <v>2019</v>
      </c>
      <c r="C455" s="11" t="s">
        <v>3288</v>
      </c>
      <c r="D455" s="3" t="s">
        <v>3289</v>
      </c>
      <c r="E455" s="3" t="s">
        <v>3290</v>
      </c>
      <c r="F455" s="3" t="s">
        <v>3291</v>
      </c>
      <c r="G455" s="3" t="s">
        <v>687</v>
      </c>
      <c r="H455" s="3" t="s">
        <v>3292</v>
      </c>
      <c r="I455" s="3" t="s">
        <v>3293</v>
      </c>
      <c r="J455" s="3" t="s">
        <v>3294</v>
      </c>
      <c r="K455" s="3" t="str">
        <f>HYPERLINK("http://dx.doi.org/10.1016/S1872-2040(19)61171-0","http://dx.doi.org/10.1016/S1872-2040(19)61171-0")</f>
        <v>http://dx.doi.org/10.1016/S1872-2040(19)61171-0</v>
      </c>
      <c r="L455" s="3" t="s">
        <v>19</v>
      </c>
    </row>
    <row r="456" spans="1:12" ht="40" customHeight="1">
      <c r="A456" s="1">
        <v>454</v>
      </c>
      <c r="B456" s="9">
        <v>2019</v>
      </c>
      <c r="C456" s="11" t="s">
        <v>3295</v>
      </c>
      <c r="D456" s="3" t="s">
        <v>3296</v>
      </c>
      <c r="E456" s="3" t="s">
        <v>3297</v>
      </c>
      <c r="F456" s="3" t="s">
        <v>3298</v>
      </c>
      <c r="G456" s="3" t="s">
        <v>3284</v>
      </c>
      <c r="H456" s="3" t="s">
        <v>3299</v>
      </c>
      <c r="I456" s="3" t="s">
        <v>3300</v>
      </c>
      <c r="J456" s="3" t="s">
        <v>3301</v>
      </c>
      <c r="K456" s="3" t="str">
        <f>HYPERLINK("http://dx.doi.org/10.1016/j.jre.2018.04.019","http://dx.doi.org/10.1016/j.jre.2018.04.019")</f>
        <v>http://dx.doi.org/10.1016/j.jre.2018.04.019</v>
      </c>
      <c r="L456" s="3" t="s">
        <v>19</v>
      </c>
    </row>
    <row r="457" spans="1:12" ht="40" customHeight="1">
      <c r="A457" s="1">
        <v>455</v>
      </c>
      <c r="B457" s="9">
        <v>2019</v>
      </c>
      <c r="C457" s="11" t="s">
        <v>3302</v>
      </c>
      <c r="D457" s="3" t="s">
        <v>3303</v>
      </c>
      <c r="E457" s="3" t="s">
        <v>3304</v>
      </c>
      <c r="F457" s="3" t="s">
        <v>3305</v>
      </c>
      <c r="G457" s="3" t="s">
        <v>3284</v>
      </c>
      <c r="H457" s="3" t="s">
        <v>3306</v>
      </c>
      <c r="I457" s="3" t="s">
        <v>3307</v>
      </c>
      <c r="J457" s="3" t="s">
        <v>3308</v>
      </c>
      <c r="K457" s="3" t="str">
        <f>HYPERLINK("http://dx.doi.org/10.1016/j.jre.2018.11.003","http://dx.doi.org/10.1016/j.jre.2018.11.003")</f>
        <v>http://dx.doi.org/10.1016/j.jre.2018.11.003</v>
      </c>
      <c r="L457" s="3" t="s">
        <v>19</v>
      </c>
    </row>
    <row r="458" spans="1:12" ht="40" customHeight="1">
      <c r="A458" s="1">
        <v>456</v>
      </c>
      <c r="B458" s="9">
        <v>2019</v>
      </c>
      <c r="C458" s="11" t="s">
        <v>3309</v>
      </c>
      <c r="D458" s="3" t="s">
        <v>3310</v>
      </c>
      <c r="E458" s="3" t="s">
        <v>3311</v>
      </c>
      <c r="F458" s="3" t="s">
        <v>3312</v>
      </c>
      <c r="G458" s="3" t="s">
        <v>80</v>
      </c>
      <c r="H458" s="3" t="s">
        <v>16</v>
      </c>
      <c r="I458" s="3" t="s">
        <v>1683</v>
      </c>
      <c r="J458" s="3" t="s">
        <v>3313</v>
      </c>
      <c r="K458" s="3" t="str">
        <f>HYPERLINK("http://dx.doi.org/10.1016/j.scijus.2018.10.003","http://dx.doi.org/10.1016/j.scijus.2018.10.003")</f>
        <v>http://dx.doi.org/10.1016/j.scijus.2018.10.003</v>
      </c>
      <c r="L458" s="3" t="s">
        <v>84</v>
      </c>
    </row>
    <row r="459" spans="1:12" ht="40" customHeight="1">
      <c r="A459" s="1">
        <v>457</v>
      </c>
      <c r="B459" s="9">
        <v>2019</v>
      </c>
      <c r="C459" s="11" t="s">
        <v>3314</v>
      </c>
      <c r="D459" s="3" t="s">
        <v>3315</v>
      </c>
      <c r="E459" s="3" t="s">
        <v>3316</v>
      </c>
      <c r="F459" s="3" t="s">
        <v>3317</v>
      </c>
      <c r="G459" s="3" t="s">
        <v>1423</v>
      </c>
      <c r="H459" s="3" t="s">
        <v>3318</v>
      </c>
      <c r="I459" s="3" t="s">
        <v>3319</v>
      </c>
      <c r="J459" s="3" t="s">
        <v>3320</v>
      </c>
      <c r="K459" s="3" t="str">
        <f>HYPERLINK("http://dx.doi.org/10.1021/acsami.9b04269","http://dx.doi.org/10.1021/acsami.9b04269")</f>
        <v>http://dx.doi.org/10.1021/acsami.9b04269</v>
      </c>
      <c r="L459" s="3" t="s">
        <v>1175</v>
      </c>
    </row>
    <row r="460" spans="1:12" ht="40" customHeight="1">
      <c r="A460" s="1">
        <v>458</v>
      </c>
      <c r="B460" s="9">
        <v>2019</v>
      </c>
      <c r="C460" s="11" t="s">
        <v>3321</v>
      </c>
      <c r="D460" s="3" t="s">
        <v>3322</v>
      </c>
      <c r="E460" s="3" t="s">
        <v>3323</v>
      </c>
      <c r="F460" s="3" t="s">
        <v>3324</v>
      </c>
      <c r="G460" s="3" t="s">
        <v>3325</v>
      </c>
      <c r="H460" s="3" t="s">
        <v>3326</v>
      </c>
      <c r="I460" s="3" t="s">
        <v>16</v>
      </c>
      <c r="J460" s="3" t="s">
        <v>3327</v>
      </c>
      <c r="K460" s="3" t="str">
        <f>HYPERLINK("http://dx.doi.org/10.4103/JASI.JASI_109_19","http://dx.doi.org/10.4103/JASI.JASI_109_19")</f>
        <v>http://dx.doi.org/10.4103/JASI.JASI_109_19</v>
      </c>
      <c r="L460" s="3" t="s">
        <v>440</v>
      </c>
    </row>
    <row r="461" spans="1:12" ht="40" customHeight="1">
      <c r="A461" s="1">
        <v>459</v>
      </c>
      <c r="B461" s="9">
        <v>2019</v>
      </c>
      <c r="C461" s="11" t="s">
        <v>3328</v>
      </c>
      <c r="D461" s="3" t="s">
        <v>3329</v>
      </c>
      <c r="E461" s="3" t="s">
        <v>3330</v>
      </c>
      <c r="F461" s="3" t="s">
        <v>3331</v>
      </c>
      <c r="G461" s="3" t="s">
        <v>884</v>
      </c>
      <c r="H461" s="3" t="s">
        <v>3332</v>
      </c>
      <c r="I461" s="3" t="s">
        <v>2925</v>
      </c>
      <c r="J461" s="3" t="s">
        <v>3333</v>
      </c>
      <c r="K461" s="3" t="str">
        <f>HYPERLINK("http://dx.doi.org/10.1016/j.forc.2019.100173","http://dx.doi.org/10.1016/j.forc.2019.100173")</f>
        <v>http://dx.doi.org/10.1016/j.forc.2019.100173</v>
      </c>
      <c r="L461" s="3" t="s">
        <v>19</v>
      </c>
    </row>
    <row r="462" spans="1:12" ht="40" customHeight="1">
      <c r="A462" s="1">
        <v>460</v>
      </c>
      <c r="B462" s="9">
        <v>2019</v>
      </c>
      <c r="C462" s="11" t="s">
        <v>3334</v>
      </c>
      <c r="D462" s="3" t="s">
        <v>3335</v>
      </c>
      <c r="E462" s="3" t="s">
        <v>3336</v>
      </c>
      <c r="F462" s="3" t="s">
        <v>3337</v>
      </c>
      <c r="G462" s="3" t="s">
        <v>239</v>
      </c>
      <c r="H462" s="3" t="s">
        <v>3338</v>
      </c>
      <c r="I462" s="3" t="s">
        <v>3339</v>
      </c>
      <c r="J462" s="3" t="s">
        <v>3340</v>
      </c>
      <c r="K462" s="3" t="str">
        <f>HYPERLINK("http://dx.doi.org/10.3964/j.issn.1000-0593(2019)12-3667-06","http://dx.doi.org/10.3964/j.issn.1000-0593(2019)12-3667-06")</f>
        <v>http://dx.doi.org/10.3964/j.issn.1000-0593(2019)12-3667-06</v>
      </c>
      <c r="L462" s="3" t="s">
        <v>243</v>
      </c>
    </row>
    <row r="463" spans="1:12" ht="40" customHeight="1">
      <c r="A463" s="1">
        <v>461</v>
      </c>
      <c r="B463" s="9">
        <v>2019</v>
      </c>
      <c r="C463" s="11" t="s">
        <v>3341</v>
      </c>
      <c r="D463" s="3" t="s">
        <v>3342</v>
      </c>
      <c r="E463" s="3" t="s">
        <v>3343</v>
      </c>
      <c r="F463" s="3" t="s">
        <v>3344</v>
      </c>
      <c r="G463" s="3" t="s">
        <v>270</v>
      </c>
      <c r="H463" s="3" t="s">
        <v>3345</v>
      </c>
      <c r="I463" s="3" t="s">
        <v>3346</v>
      </c>
      <c r="J463" s="3" t="s">
        <v>3347</v>
      </c>
      <c r="K463" s="3" t="str">
        <f>HYPERLINK("http://dx.doi.org/10.1016/j.ceramint.2018.12.035","http://dx.doi.org/10.1016/j.ceramint.2018.12.035")</f>
        <v>http://dx.doi.org/10.1016/j.ceramint.2018.12.035</v>
      </c>
      <c r="L463" s="3" t="s">
        <v>118</v>
      </c>
    </row>
    <row r="464" spans="1:12" ht="40" customHeight="1">
      <c r="A464" s="1">
        <v>462</v>
      </c>
      <c r="B464" s="9">
        <v>2019</v>
      </c>
      <c r="C464" s="11" t="s">
        <v>3348</v>
      </c>
      <c r="D464" s="3" t="s">
        <v>3349</v>
      </c>
      <c r="E464" s="3" t="s">
        <v>3350</v>
      </c>
      <c r="F464" s="3" t="s">
        <v>3351</v>
      </c>
      <c r="G464" s="3" t="s">
        <v>560</v>
      </c>
      <c r="H464" s="3" t="s">
        <v>3352</v>
      </c>
      <c r="I464" s="3" t="s">
        <v>3353</v>
      </c>
      <c r="J464" s="3" t="s">
        <v>3354</v>
      </c>
      <c r="K464" s="3" t="str">
        <f>HYPERLINK("http://dx.doi.org/10.1111/1556-4029.13980","http://dx.doi.org/10.1111/1556-4029.13980")</f>
        <v>http://dx.doi.org/10.1111/1556-4029.13980</v>
      </c>
      <c r="L464" s="3" t="s">
        <v>449</v>
      </c>
    </row>
    <row r="465" spans="1:12" ht="40" customHeight="1">
      <c r="A465" s="1">
        <v>463</v>
      </c>
      <c r="B465" s="9">
        <v>2019</v>
      </c>
      <c r="C465" s="11" t="s">
        <v>3355</v>
      </c>
      <c r="D465" s="3" t="s">
        <v>3356</v>
      </c>
      <c r="E465" s="3" t="s">
        <v>3357</v>
      </c>
      <c r="F465" s="3" t="s">
        <v>3358</v>
      </c>
      <c r="G465" s="3" t="s">
        <v>3359</v>
      </c>
      <c r="H465" s="3" t="s">
        <v>3360</v>
      </c>
      <c r="I465" s="3" t="s">
        <v>3361</v>
      </c>
      <c r="J465" s="3" t="s">
        <v>3362</v>
      </c>
      <c r="K465" s="3" t="str">
        <f>HYPERLINK("http://dx.doi.org/10.1016/j.aeolia.2019.04.001","http://dx.doi.org/10.1016/j.aeolia.2019.04.001")</f>
        <v>http://dx.doi.org/10.1016/j.aeolia.2019.04.001</v>
      </c>
      <c r="L465" s="3" t="s">
        <v>3363</v>
      </c>
    </row>
    <row r="466" spans="1:12" ht="40" customHeight="1">
      <c r="A466" s="1">
        <v>464</v>
      </c>
      <c r="B466" s="9">
        <v>2019</v>
      </c>
      <c r="C466" s="11" t="s">
        <v>3364</v>
      </c>
      <c r="D466" s="3" t="s">
        <v>3365</v>
      </c>
      <c r="E466" s="3" t="s">
        <v>3366</v>
      </c>
      <c r="F466" s="3" t="s">
        <v>3367</v>
      </c>
      <c r="G466" s="3" t="s">
        <v>3368</v>
      </c>
      <c r="H466" s="3" t="s">
        <v>3369</v>
      </c>
      <c r="I466" s="3" t="s">
        <v>2860</v>
      </c>
      <c r="J466" s="3" t="s">
        <v>3370</v>
      </c>
      <c r="K466" s="3" t="str">
        <f>HYPERLINK("http://dx.doi.org/10.1007/s10816-019-09419-9","http://dx.doi.org/10.1007/s10816-019-09419-9")</f>
        <v>http://dx.doi.org/10.1007/s10816-019-09419-9</v>
      </c>
      <c r="L466" s="3" t="s">
        <v>3371</v>
      </c>
    </row>
    <row r="467" spans="1:12" ht="40" customHeight="1">
      <c r="A467" s="1">
        <v>465</v>
      </c>
      <c r="B467" s="9">
        <v>2019</v>
      </c>
      <c r="C467" s="11" t="s">
        <v>3372</v>
      </c>
      <c r="D467" s="3" t="s">
        <v>3373</v>
      </c>
      <c r="E467" s="3" t="s">
        <v>3374</v>
      </c>
      <c r="F467" s="3" t="s">
        <v>3375</v>
      </c>
      <c r="G467" s="3" t="s">
        <v>560</v>
      </c>
      <c r="H467" s="3" t="s">
        <v>3376</v>
      </c>
      <c r="I467" s="3" t="s">
        <v>3377</v>
      </c>
      <c r="J467" s="3" t="s">
        <v>3378</v>
      </c>
      <c r="K467" s="3" t="str">
        <f>HYPERLINK("http://dx.doi.org/10.1111/1556-4029.14117","http://dx.doi.org/10.1111/1556-4029.14117")</f>
        <v>http://dx.doi.org/10.1111/1556-4029.14117</v>
      </c>
      <c r="L467" s="3" t="s">
        <v>449</v>
      </c>
    </row>
    <row r="468" spans="1:12" ht="40" customHeight="1">
      <c r="A468" s="1">
        <v>466</v>
      </c>
      <c r="B468" s="9">
        <v>2019</v>
      </c>
      <c r="C468" s="11" t="s">
        <v>3379</v>
      </c>
      <c r="D468" s="3" t="s">
        <v>3380</v>
      </c>
      <c r="E468" s="3" t="s">
        <v>3381</v>
      </c>
      <c r="F468" s="3" t="s">
        <v>3382</v>
      </c>
      <c r="G468" s="3" t="s">
        <v>3383</v>
      </c>
      <c r="H468" s="3" t="s">
        <v>3384</v>
      </c>
      <c r="I468" s="3" t="s">
        <v>3385</v>
      </c>
      <c r="J468" s="3" t="s">
        <v>16</v>
      </c>
      <c r="K468" s="3" t="s">
        <v>16</v>
      </c>
      <c r="L468" s="3" t="s">
        <v>19</v>
      </c>
    </row>
    <row r="469" spans="1:12" ht="40" customHeight="1">
      <c r="A469" s="1">
        <v>467</v>
      </c>
      <c r="B469" s="9">
        <v>2019</v>
      </c>
      <c r="C469" s="11" t="s">
        <v>3386</v>
      </c>
      <c r="D469" s="3" t="s">
        <v>3387</v>
      </c>
      <c r="E469" s="3" t="s">
        <v>3388</v>
      </c>
      <c r="F469" s="3" t="s">
        <v>3389</v>
      </c>
      <c r="G469" s="3" t="s">
        <v>560</v>
      </c>
      <c r="H469" s="3" t="s">
        <v>3390</v>
      </c>
      <c r="I469" s="3" t="s">
        <v>3391</v>
      </c>
      <c r="J469" s="3" t="s">
        <v>3392</v>
      </c>
      <c r="K469" s="3" t="str">
        <f>HYPERLINK("http://dx.doi.org/10.1111/1556-4029.13876","http://dx.doi.org/10.1111/1556-4029.13876")</f>
        <v>http://dx.doi.org/10.1111/1556-4029.13876</v>
      </c>
      <c r="L469" s="3" t="s">
        <v>449</v>
      </c>
    </row>
    <row r="470" spans="1:12" ht="40" customHeight="1">
      <c r="A470" s="1">
        <v>468</v>
      </c>
      <c r="B470" s="9">
        <v>2019</v>
      </c>
      <c r="C470" s="11" t="s">
        <v>3393</v>
      </c>
      <c r="D470" s="3" t="s">
        <v>3394</v>
      </c>
      <c r="E470" s="3" t="s">
        <v>3395</v>
      </c>
      <c r="F470" s="3" t="s">
        <v>3396</v>
      </c>
      <c r="G470" s="3" t="s">
        <v>321</v>
      </c>
      <c r="H470" s="3" t="s">
        <v>3397</v>
      </c>
      <c r="I470" s="3" t="s">
        <v>3398</v>
      </c>
      <c r="J470" s="3" t="s">
        <v>3399</v>
      </c>
      <c r="K470" s="3" t="str">
        <f>HYPERLINK("http://dx.doi.org/10.1016/j.colsurfa.2019.123749","http://dx.doi.org/10.1016/j.colsurfa.2019.123749")</f>
        <v>http://dx.doi.org/10.1016/j.colsurfa.2019.123749</v>
      </c>
      <c r="L470" s="3" t="s">
        <v>19</v>
      </c>
    </row>
    <row r="471" spans="1:12" ht="40" customHeight="1">
      <c r="A471" s="1">
        <v>469</v>
      </c>
      <c r="B471" s="9">
        <v>2019</v>
      </c>
      <c r="C471" s="11" t="s">
        <v>3400</v>
      </c>
      <c r="D471" s="3" t="s">
        <v>3401</v>
      </c>
      <c r="E471" s="3" t="s">
        <v>3402</v>
      </c>
      <c r="F471" s="3" t="s">
        <v>3403</v>
      </c>
      <c r="G471" s="3" t="s">
        <v>24</v>
      </c>
      <c r="H471" s="3" t="s">
        <v>3404</v>
      </c>
      <c r="I471" s="3" t="s">
        <v>3405</v>
      </c>
      <c r="J471" s="3" t="s">
        <v>3406</v>
      </c>
      <c r="K471" s="3" t="str">
        <f>HYPERLINK("http://dx.doi.org/10.1016/j.microc.2019.03.056","http://dx.doi.org/10.1016/j.microc.2019.03.056")</f>
        <v>http://dx.doi.org/10.1016/j.microc.2019.03.056</v>
      </c>
      <c r="L471" s="3" t="s">
        <v>19</v>
      </c>
    </row>
    <row r="472" spans="1:12" ht="40" customHeight="1">
      <c r="A472" s="1">
        <v>470</v>
      </c>
      <c r="B472" s="9">
        <v>2019</v>
      </c>
      <c r="C472" s="11" t="s">
        <v>3407</v>
      </c>
      <c r="D472" s="3" t="s">
        <v>3408</v>
      </c>
      <c r="E472" s="3" t="s">
        <v>3409</v>
      </c>
      <c r="F472" s="3" t="s">
        <v>3410</v>
      </c>
      <c r="G472" s="3" t="s">
        <v>3411</v>
      </c>
      <c r="H472" s="3" t="s">
        <v>3412</v>
      </c>
      <c r="I472" s="3" t="s">
        <v>3413</v>
      </c>
      <c r="J472" s="3" t="s">
        <v>3414</v>
      </c>
      <c r="K472" s="3" t="str">
        <f>HYPERLINK("http://dx.doi.org/10.1088/2053-1591/ab1949","http://dx.doi.org/10.1088/2053-1591/ab1949")</f>
        <v>http://dx.doi.org/10.1088/2053-1591/ab1949</v>
      </c>
      <c r="L472" s="3" t="s">
        <v>118</v>
      </c>
    </row>
    <row r="473" spans="1:12" ht="40" customHeight="1">
      <c r="A473" s="1">
        <v>471</v>
      </c>
      <c r="B473" s="9">
        <v>2018</v>
      </c>
      <c r="C473" s="11" t="s">
        <v>3415</v>
      </c>
      <c r="D473" s="3" t="s">
        <v>3416</v>
      </c>
      <c r="E473" s="3" t="s">
        <v>3417</v>
      </c>
      <c r="F473" s="3" t="s">
        <v>3418</v>
      </c>
      <c r="G473" s="3" t="s">
        <v>454</v>
      </c>
      <c r="H473" s="3" t="s">
        <v>3419</v>
      </c>
      <c r="I473" s="3" t="s">
        <v>3420</v>
      </c>
      <c r="J473" s="3" t="s">
        <v>3421</v>
      </c>
      <c r="K473" s="3" t="str">
        <f>HYPERLINK("http://dx.doi.org/10.1016/j.forsciint.2018.03.043","http://dx.doi.org/10.1016/j.forsciint.2018.03.043")</f>
        <v>http://dx.doi.org/10.1016/j.forsciint.2018.03.043</v>
      </c>
      <c r="L473" s="3" t="s">
        <v>449</v>
      </c>
    </row>
    <row r="474" spans="1:12" ht="40" customHeight="1">
      <c r="A474" s="1">
        <v>472</v>
      </c>
      <c r="B474" s="9">
        <v>2018</v>
      </c>
      <c r="C474" s="11" t="s">
        <v>3422</v>
      </c>
      <c r="D474" s="3" t="s">
        <v>3423</v>
      </c>
      <c r="E474" s="3" t="s">
        <v>3424</v>
      </c>
      <c r="F474" s="3" t="s">
        <v>3425</v>
      </c>
      <c r="G474" s="3" t="s">
        <v>1319</v>
      </c>
      <c r="H474" s="3" t="s">
        <v>16</v>
      </c>
      <c r="I474" s="3" t="s">
        <v>3426</v>
      </c>
      <c r="J474" s="3" t="s">
        <v>3427</v>
      </c>
      <c r="K474" s="3" t="str">
        <f>HYPERLINK("http://dx.doi.org/10.1039/c8dt00579f","http://dx.doi.org/10.1039/c8dt00579f")</f>
        <v>http://dx.doi.org/10.1039/c8dt00579f</v>
      </c>
      <c r="L474" s="3" t="s">
        <v>19</v>
      </c>
    </row>
    <row r="475" spans="1:12" ht="40" customHeight="1">
      <c r="A475" s="1">
        <v>473</v>
      </c>
      <c r="B475" s="9">
        <v>2018</v>
      </c>
      <c r="C475" s="11" t="s">
        <v>3428</v>
      </c>
      <c r="D475" s="3" t="s">
        <v>3429</v>
      </c>
      <c r="E475" s="3" t="s">
        <v>3430</v>
      </c>
      <c r="F475" s="3" t="s">
        <v>3431</v>
      </c>
      <c r="G475" s="3" t="s">
        <v>2256</v>
      </c>
      <c r="H475" s="3" t="s">
        <v>3432</v>
      </c>
      <c r="I475" s="3" t="s">
        <v>3433</v>
      </c>
      <c r="J475" s="3" t="s">
        <v>3434</v>
      </c>
      <c r="K475" s="3" t="str">
        <f>HYPERLINK("http://dx.doi.org/10.1016/j.patrec.2017.04.001","http://dx.doi.org/10.1016/j.patrec.2017.04.001")</f>
        <v>http://dx.doi.org/10.1016/j.patrec.2017.04.001</v>
      </c>
      <c r="L475" s="3" t="s">
        <v>35</v>
      </c>
    </row>
    <row r="476" spans="1:12" ht="40" customHeight="1">
      <c r="A476" s="1">
        <v>474</v>
      </c>
      <c r="B476" s="9">
        <v>2018</v>
      </c>
      <c r="C476" s="11" t="s">
        <v>3435</v>
      </c>
      <c r="D476" s="3" t="s">
        <v>3436</v>
      </c>
      <c r="E476" s="3" t="s">
        <v>3437</v>
      </c>
      <c r="F476" s="3" t="s">
        <v>3438</v>
      </c>
      <c r="G476" s="3" t="s">
        <v>3439</v>
      </c>
      <c r="H476" s="3" t="s">
        <v>3440</v>
      </c>
      <c r="I476" s="3" t="s">
        <v>3441</v>
      </c>
      <c r="J476" s="3" t="s">
        <v>3442</v>
      </c>
      <c r="K476" s="3" t="str">
        <f>HYPERLINK("http://dx.doi.org/10.1016/j.diin.2018.10.002","http://dx.doi.org/10.1016/j.diin.2018.10.002")</f>
        <v>http://dx.doi.org/10.1016/j.diin.2018.10.002</v>
      </c>
      <c r="L476" s="3" t="s">
        <v>35</v>
      </c>
    </row>
    <row r="477" spans="1:12" ht="40" customHeight="1">
      <c r="A477" s="1">
        <v>475</v>
      </c>
      <c r="B477" s="9">
        <v>2018</v>
      </c>
      <c r="C477" s="11" t="s">
        <v>3443</v>
      </c>
      <c r="D477" s="3" t="s">
        <v>3444</v>
      </c>
      <c r="E477" s="3" t="s">
        <v>3445</v>
      </c>
      <c r="F477" s="3" t="s">
        <v>3446</v>
      </c>
      <c r="G477" s="3" t="s">
        <v>3050</v>
      </c>
      <c r="H477" s="3" t="s">
        <v>3447</v>
      </c>
      <c r="I477" s="3" t="s">
        <v>3448</v>
      </c>
      <c r="J477" s="3" t="s">
        <v>3449</v>
      </c>
      <c r="K477" s="3" t="str">
        <f>HYPERLINK("http://dx.doi.org/10.1088/2050-6120/aabe02","http://dx.doi.org/10.1088/2050-6120/aabe02")</f>
        <v>http://dx.doi.org/10.1088/2050-6120/aabe02</v>
      </c>
      <c r="L477" s="3" t="s">
        <v>19</v>
      </c>
    </row>
    <row r="478" spans="1:12" ht="40" customHeight="1">
      <c r="A478" s="1">
        <v>476</v>
      </c>
      <c r="B478" s="9">
        <v>2018</v>
      </c>
      <c r="C478" s="11" t="s">
        <v>3450</v>
      </c>
      <c r="D478" s="3" t="s">
        <v>3451</v>
      </c>
      <c r="E478" s="3" t="s">
        <v>3452</v>
      </c>
      <c r="F478" s="3" t="s">
        <v>3453</v>
      </c>
      <c r="G478" s="3" t="s">
        <v>1206</v>
      </c>
      <c r="H478" s="3" t="s">
        <v>16</v>
      </c>
      <c r="I478" s="3" t="s">
        <v>3454</v>
      </c>
      <c r="J478" s="3" t="s">
        <v>3455</v>
      </c>
      <c r="K478" s="3" t="str">
        <f>HYPERLINK("http://dx.doi.org/10.1039/c8ay00538a","http://dx.doi.org/10.1039/c8ay00538a")</f>
        <v>http://dx.doi.org/10.1039/c8ay00538a</v>
      </c>
      <c r="L478" s="3" t="s">
        <v>1209</v>
      </c>
    </row>
    <row r="479" spans="1:12" ht="40" customHeight="1">
      <c r="A479" s="1">
        <v>477</v>
      </c>
      <c r="B479" s="9">
        <v>2018</v>
      </c>
      <c r="C479" s="11" t="s">
        <v>3456</v>
      </c>
      <c r="D479" s="3" t="s">
        <v>3457</v>
      </c>
      <c r="E479" s="3" t="s">
        <v>3458</v>
      </c>
      <c r="F479" s="3" t="s">
        <v>3459</v>
      </c>
      <c r="G479" s="3" t="s">
        <v>3460</v>
      </c>
      <c r="H479" s="3" t="s">
        <v>3461</v>
      </c>
      <c r="I479" s="3" t="s">
        <v>2179</v>
      </c>
      <c r="J479" s="3" t="s">
        <v>3462</v>
      </c>
      <c r="K479" s="3" t="str">
        <f>HYPERLINK("http://dx.doi.org/10.1111/coin.12177","http://dx.doi.org/10.1111/coin.12177")</f>
        <v>http://dx.doi.org/10.1111/coin.12177</v>
      </c>
      <c r="L479" s="3" t="s">
        <v>35</v>
      </c>
    </row>
    <row r="480" spans="1:12" ht="40" customHeight="1">
      <c r="A480" s="1">
        <v>478</v>
      </c>
      <c r="B480" s="9">
        <v>2018</v>
      </c>
      <c r="C480" s="11" t="s">
        <v>3463</v>
      </c>
      <c r="D480" s="3" t="s">
        <v>3464</v>
      </c>
      <c r="E480" s="3" t="s">
        <v>3465</v>
      </c>
      <c r="F480" s="3" t="s">
        <v>3466</v>
      </c>
      <c r="G480" s="3" t="s">
        <v>2207</v>
      </c>
      <c r="H480" s="3" t="s">
        <v>3467</v>
      </c>
      <c r="I480" s="3" t="s">
        <v>3468</v>
      </c>
      <c r="J480" s="3" t="s">
        <v>3469</v>
      </c>
      <c r="K480" s="3" t="str">
        <f>HYPERLINK("http://dx.doi.org/10.1007/s12274-018-2133-6","http://dx.doi.org/10.1007/s12274-018-2133-6")</f>
        <v>http://dx.doi.org/10.1007/s12274-018-2133-6</v>
      </c>
      <c r="L480" s="3" t="s">
        <v>333</v>
      </c>
    </row>
    <row r="481" spans="1:12" ht="40" customHeight="1">
      <c r="A481" s="1">
        <v>479</v>
      </c>
      <c r="B481" s="10">
        <v>2018</v>
      </c>
      <c r="C481" s="12" t="s">
        <v>3470</v>
      </c>
      <c r="D481" s="4" t="s">
        <v>3471</v>
      </c>
      <c r="E481" s="4" t="s">
        <v>3472</v>
      </c>
      <c r="F481" s="4" t="s">
        <v>3473</v>
      </c>
      <c r="G481" s="4" t="s">
        <v>876</v>
      </c>
      <c r="H481" s="4" t="s">
        <v>3474</v>
      </c>
      <c r="I481" s="4" t="s">
        <v>1967</v>
      </c>
      <c r="J481" s="4" t="s">
        <v>3475</v>
      </c>
      <c r="K481" s="4">
        <v>0</v>
      </c>
      <c r="L481" s="4" t="s">
        <v>449</v>
      </c>
    </row>
    <row r="482" spans="1:12" ht="40" customHeight="1">
      <c r="A482" s="1">
        <v>480</v>
      </c>
      <c r="B482" s="9">
        <v>2018</v>
      </c>
      <c r="C482" s="11" t="s">
        <v>3476</v>
      </c>
      <c r="D482" s="3" t="s">
        <v>3477</v>
      </c>
      <c r="E482" s="3" t="s">
        <v>3478</v>
      </c>
      <c r="F482" s="3" t="s">
        <v>3479</v>
      </c>
      <c r="G482" s="3" t="s">
        <v>114</v>
      </c>
      <c r="H482" s="3" t="s">
        <v>3480</v>
      </c>
      <c r="I482" s="3" t="s">
        <v>3481</v>
      </c>
      <c r="J482" s="3" t="s">
        <v>3482</v>
      </c>
      <c r="K482" s="3" t="str">
        <f>HYPERLINK("http://dx.doi.org/10.1016/j.materresbull.2018.02.003","http://dx.doi.org/10.1016/j.materresbull.2018.02.003")</f>
        <v>http://dx.doi.org/10.1016/j.materresbull.2018.02.003</v>
      </c>
      <c r="L482" s="3" t="s">
        <v>118</v>
      </c>
    </row>
    <row r="483" spans="1:12" ht="40" customHeight="1">
      <c r="A483" s="1">
        <v>481</v>
      </c>
      <c r="B483" s="9">
        <v>2018</v>
      </c>
      <c r="C483" s="11" t="s">
        <v>3483</v>
      </c>
      <c r="D483" s="3" t="s">
        <v>3484</v>
      </c>
      <c r="E483" s="3" t="s">
        <v>3485</v>
      </c>
      <c r="F483" s="3" t="s">
        <v>3486</v>
      </c>
      <c r="G483" s="3" t="s">
        <v>1032</v>
      </c>
      <c r="H483" s="3" t="s">
        <v>3487</v>
      </c>
      <c r="I483" s="3" t="s">
        <v>3488</v>
      </c>
      <c r="J483" s="3" t="s">
        <v>3489</v>
      </c>
      <c r="K483" s="3" t="str">
        <f>HYPERLINK("http://dx.doi.org/10.1016/j.dyepig.2018.01.055","http://dx.doi.org/10.1016/j.dyepig.2018.01.055")</f>
        <v>http://dx.doi.org/10.1016/j.dyepig.2018.01.055</v>
      </c>
      <c r="L483" s="3" t="s">
        <v>1036</v>
      </c>
    </row>
    <row r="484" spans="1:12" ht="40" customHeight="1">
      <c r="A484" s="1">
        <v>482</v>
      </c>
      <c r="B484" s="9">
        <v>2018</v>
      </c>
      <c r="C484" s="11" t="s">
        <v>3490</v>
      </c>
      <c r="D484" s="3" t="s">
        <v>3491</v>
      </c>
      <c r="E484" s="3" t="s">
        <v>3492</v>
      </c>
      <c r="F484" s="3" t="s">
        <v>3493</v>
      </c>
      <c r="G484" s="3" t="s">
        <v>545</v>
      </c>
      <c r="H484" s="3" t="s">
        <v>3494</v>
      </c>
      <c r="I484" s="3" t="s">
        <v>3495</v>
      </c>
      <c r="J484" s="3" t="s">
        <v>3496</v>
      </c>
      <c r="K484" s="3" t="str">
        <f>HYPERLINK("http://dx.doi.org/10.1080/00032719.2017.1391827","http://dx.doi.org/10.1080/00032719.2017.1391827")</f>
        <v>http://dx.doi.org/10.1080/00032719.2017.1391827</v>
      </c>
      <c r="L484" s="3" t="s">
        <v>19</v>
      </c>
    </row>
    <row r="485" spans="1:12" ht="40" customHeight="1">
      <c r="A485" s="1">
        <v>483</v>
      </c>
      <c r="B485" s="9">
        <v>2018</v>
      </c>
      <c r="C485" s="11" t="s">
        <v>3497</v>
      </c>
      <c r="D485" s="3" t="s">
        <v>3498</v>
      </c>
      <c r="E485" s="3" t="s">
        <v>3499</v>
      </c>
      <c r="F485" s="3" t="s">
        <v>3500</v>
      </c>
      <c r="G485" s="3" t="s">
        <v>345</v>
      </c>
      <c r="H485" s="3" t="s">
        <v>3501</v>
      </c>
      <c r="I485" s="3" t="s">
        <v>3502</v>
      </c>
      <c r="J485" s="3" t="s">
        <v>3503</v>
      </c>
      <c r="K485" s="3" t="str">
        <f>HYPERLINK("http://dx.doi.org/10.1016/j.physb.2017.07.019","http://dx.doi.org/10.1016/j.physb.2017.07.019")</f>
        <v>http://dx.doi.org/10.1016/j.physb.2017.07.019</v>
      </c>
      <c r="L485" s="3" t="s">
        <v>349</v>
      </c>
    </row>
    <row r="486" spans="1:12" ht="40" customHeight="1">
      <c r="A486" s="1">
        <v>484</v>
      </c>
      <c r="B486" s="9">
        <v>2018</v>
      </c>
      <c r="C486" s="11" t="s">
        <v>3504</v>
      </c>
      <c r="D486" s="3" t="s">
        <v>3505</v>
      </c>
      <c r="E486" s="3" t="s">
        <v>3506</v>
      </c>
      <c r="F486" s="3" t="s">
        <v>3507</v>
      </c>
      <c r="G486" s="3" t="s">
        <v>454</v>
      </c>
      <c r="H486" s="3" t="s">
        <v>3508</v>
      </c>
      <c r="I486" s="3" t="s">
        <v>3509</v>
      </c>
      <c r="J486" s="3" t="s">
        <v>3510</v>
      </c>
      <c r="K486" s="3" t="str">
        <f>HYPERLINK("http://dx.doi.org/10.1016/j.forsciint.2018.07.025","http://dx.doi.org/10.1016/j.forsciint.2018.07.025")</f>
        <v>http://dx.doi.org/10.1016/j.forsciint.2018.07.025</v>
      </c>
      <c r="L486" s="3" t="s">
        <v>449</v>
      </c>
    </row>
    <row r="487" spans="1:12" ht="40" customHeight="1">
      <c r="A487" s="1">
        <v>485</v>
      </c>
      <c r="B487" s="10">
        <v>2018</v>
      </c>
      <c r="C487" s="12" t="s">
        <v>3511</v>
      </c>
      <c r="D487" s="4" t="s">
        <v>3512</v>
      </c>
      <c r="E487" s="4" t="s">
        <v>3513</v>
      </c>
      <c r="F487" s="4" t="s">
        <v>3514</v>
      </c>
      <c r="G487" s="4" t="s">
        <v>3515</v>
      </c>
      <c r="H487" s="4" t="s">
        <v>3516</v>
      </c>
      <c r="I487" s="4" t="s">
        <v>1980</v>
      </c>
      <c r="J487" s="4" t="s">
        <v>3517</v>
      </c>
      <c r="K487" s="4">
        <v>0</v>
      </c>
      <c r="L487" s="4" t="s">
        <v>3518</v>
      </c>
    </row>
    <row r="488" spans="1:12" ht="40" customHeight="1">
      <c r="A488" s="1">
        <v>486</v>
      </c>
      <c r="B488" s="9">
        <v>2018</v>
      </c>
      <c r="C488" s="11" t="s">
        <v>3519</v>
      </c>
      <c r="D488" s="3" t="s">
        <v>3520</v>
      </c>
      <c r="E488" s="3" t="s">
        <v>3521</v>
      </c>
      <c r="F488" s="3" t="s">
        <v>3522</v>
      </c>
      <c r="G488" s="3" t="s">
        <v>560</v>
      </c>
      <c r="H488" s="3" t="s">
        <v>3523</v>
      </c>
      <c r="I488" s="3" t="s">
        <v>3524</v>
      </c>
      <c r="J488" s="3" t="s">
        <v>3525</v>
      </c>
      <c r="K488" s="3" t="str">
        <f>HYPERLINK("http://dx.doi.org/10.1111/1556-4029.13766","http://dx.doi.org/10.1111/1556-4029.13766")</f>
        <v>http://dx.doi.org/10.1111/1556-4029.13766</v>
      </c>
      <c r="L488" s="3" t="s">
        <v>449</v>
      </c>
    </row>
    <row r="489" spans="1:12" ht="40" customHeight="1">
      <c r="A489" s="1">
        <v>487</v>
      </c>
      <c r="B489" s="9">
        <v>2018</v>
      </c>
      <c r="C489" s="11" t="s">
        <v>3526</v>
      </c>
      <c r="D489" s="3" t="s">
        <v>3527</v>
      </c>
      <c r="E489" s="3" t="s">
        <v>3528</v>
      </c>
      <c r="F489" s="3" t="s">
        <v>3529</v>
      </c>
      <c r="G489" s="3" t="s">
        <v>560</v>
      </c>
      <c r="H489" s="3" t="s">
        <v>3530</v>
      </c>
      <c r="I489" s="3" t="s">
        <v>3531</v>
      </c>
      <c r="J489" s="3" t="s">
        <v>3532</v>
      </c>
      <c r="K489" s="3" t="str">
        <f>HYPERLINK("http://dx.doi.org/10.1111/1556-4029.13591","http://dx.doi.org/10.1111/1556-4029.13591")</f>
        <v>http://dx.doi.org/10.1111/1556-4029.13591</v>
      </c>
      <c r="L489" s="3" t="s">
        <v>449</v>
      </c>
    </row>
    <row r="490" spans="1:12" ht="40" customHeight="1">
      <c r="A490" s="1">
        <v>488</v>
      </c>
      <c r="B490" s="9">
        <v>2018</v>
      </c>
      <c r="C490" s="11" t="s">
        <v>3533</v>
      </c>
      <c r="D490" s="3" t="s">
        <v>3534</v>
      </c>
      <c r="E490" s="3" t="s">
        <v>3535</v>
      </c>
      <c r="F490" s="3" t="s">
        <v>3536</v>
      </c>
      <c r="G490" s="3" t="s">
        <v>454</v>
      </c>
      <c r="H490" s="3" t="s">
        <v>3537</v>
      </c>
      <c r="I490" s="3" t="s">
        <v>3538</v>
      </c>
      <c r="J490" s="3" t="s">
        <v>3539</v>
      </c>
      <c r="K490" s="3" t="str">
        <f>HYPERLINK("http://dx.doi.org/10.1016/j.forsciint.2017.12.020","http://dx.doi.org/10.1016/j.forsciint.2017.12.020")</f>
        <v>http://dx.doi.org/10.1016/j.forsciint.2017.12.020</v>
      </c>
      <c r="L490" s="3" t="s">
        <v>449</v>
      </c>
    </row>
    <row r="491" spans="1:12" ht="40" customHeight="1">
      <c r="A491" s="1">
        <v>489</v>
      </c>
      <c r="B491" s="9">
        <v>2018</v>
      </c>
      <c r="C491" s="11" t="s">
        <v>3540</v>
      </c>
      <c r="D491" s="3" t="s">
        <v>3541</v>
      </c>
      <c r="E491" s="3" t="s">
        <v>3542</v>
      </c>
      <c r="F491" s="3" t="s">
        <v>3543</v>
      </c>
      <c r="G491" s="3" t="s">
        <v>560</v>
      </c>
      <c r="H491" s="3" t="s">
        <v>3544</v>
      </c>
      <c r="I491" s="3" t="s">
        <v>3545</v>
      </c>
      <c r="J491" s="3" t="s">
        <v>3546</v>
      </c>
      <c r="K491" s="3" t="str">
        <f>HYPERLINK("http://dx.doi.org/10.1111/1556-4029.13686","http://dx.doi.org/10.1111/1556-4029.13686")</f>
        <v>http://dx.doi.org/10.1111/1556-4029.13686</v>
      </c>
      <c r="L491" s="3" t="s">
        <v>449</v>
      </c>
    </row>
    <row r="492" spans="1:12" ht="40" customHeight="1">
      <c r="A492" s="1">
        <v>490</v>
      </c>
      <c r="B492" s="10">
        <v>2018</v>
      </c>
      <c r="C492" s="12" t="s">
        <v>3547</v>
      </c>
      <c r="D492" s="4" t="s">
        <v>3548</v>
      </c>
      <c r="E492" s="4" t="s">
        <v>3549</v>
      </c>
      <c r="F492" s="4" t="s">
        <v>3550</v>
      </c>
      <c r="G492" s="4" t="s">
        <v>454</v>
      </c>
      <c r="H492" s="4" t="s">
        <v>3551</v>
      </c>
      <c r="I492" s="4" t="s">
        <v>3552</v>
      </c>
      <c r="J492" s="4" t="s">
        <v>3553</v>
      </c>
      <c r="K492" s="4">
        <v>0</v>
      </c>
      <c r="L492" s="4" t="s">
        <v>449</v>
      </c>
    </row>
    <row r="493" spans="1:12" ht="40" customHeight="1">
      <c r="A493" s="1">
        <v>491</v>
      </c>
      <c r="B493" s="9">
        <v>2018</v>
      </c>
      <c r="C493" s="11" t="s">
        <v>3554</v>
      </c>
      <c r="D493" s="3" t="s">
        <v>3555</v>
      </c>
      <c r="E493" s="3" t="s">
        <v>3556</v>
      </c>
      <c r="F493" s="3" t="s">
        <v>3557</v>
      </c>
      <c r="G493" s="3" t="s">
        <v>15</v>
      </c>
      <c r="H493" s="3" t="s">
        <v>16</v>
      </c>
      <c r="I493" s="3" t="s">
        <v>2925</v>
      </c>
      <c r="J493" s="3" t="s">
        <v>3558</v>
      </c>
      <c r="K493" s="3" t="str">
        <f>HYPERLINK("http://dx.doi.org/10.1021/acs.analchem.7b04206","http://dx.doi.org/10.1021/acs.analchem.7b04206")</f>
        <v>http://dx.doi.org/10.1021/acs.analchem.7b04206</v>
      </c>
      <c r="L493" s="3" t="s">
        <v>19</v>
      </c>
    </row>
    <row r="494" spans="1:12" ht="40" customHeight="1">
      <c r="A494" s="1">
        <v>492</v>
      </c>
      <c r="B494" s="9">
        <v>2018</v>
      </c>
      <c r="C494" s="11" t="s">
        <v>3559</v>
      </c>
      <c r="D494" s="3" t="s">
        <v>3560</v>
      </c>
      <c r="E494" s="3" t="s">
        <v>3561</v>
      </c>
      <c r="F494" s="3" t="s">
        <v>3562</v>
      </c>
      <c r="G494" s="3" t="s">
        <v>3284</v>
      </c>
      <c r="H494" s="3" t="s">
        <v>3563</v>
      </c>
      <c r="I494" s="3" t="s">
        <v>3564</v>
      </c>
      <c r="J494" s="3" t="s">
        <v>3565</v>
      </c>
      <c r="K494" s="3" t="str">
        <f>HYPERLINK("http://dx.doi.org/10.1016/j.jre.2018.04.005","http://dx.doi.org/10.1016/j.jre.2018.04.005")</f>
        <v>http://dx.doi.org/10.1016/j.jre.2018.04.005</v>
      </c>
      <c r="L494" s="3" t="s">
        <v>19</v>
      </c>
    </row>
    <row r="495" spans="1:12" ht="40" customHeight="1">
      <c r="A495" s="1">
        <v>493</v>
      </c>
      <c r="B495" s="9">
        <v>2018</v>
      </c>
      <c r="C495" s="11" t="s">
        <v>3566</v>
      </c>
      <c r="D495" s="3" t="s">
        <v>3567</v>
      </c>
      <c r="E495" s="3" t="s">
        <v>3568</v>
      </c>
      <c r="F495" s="3" t="s">
        <v>3569</v>
      </c>
      <c r="G495" s="3" t="s">
        <v>3570</v>
      </c>
      <c r="H495" s="3" t="s">
        <v>16</v>
      </c>
      <c r="I495" s="3" t="s">
        <v>3571</v>
      </c>
      <c r="J495" s="3" t="s">
        <v>3572</v>
      </c>
      <c r="K495" s="3" t="str">
        <f>HYPERLINK("http://dx.doi.org/10.1086/699597","http://dx.doi.org/10.1086/699597")</f>
        <v>http://dx.doi.org/10.1086/699597</v>
      </c>
      <c r="L495" s="3" t="s">
        <v>3573</v>
      </c>
    </row>
    <row r="496" spans="1:12" ht="40" customHeight="1">
      <c r="A496" s="1">
        <v>494</v>
      </c>
      <c r="B496" s="9">
        <v>2018</v>
      </c>
      <c r="C496" s="11" t="s">
        <v>3574</v>
      </c>
      <c r="D496" s="3" t="s">
        <v>3575</v>
      </c>
      <c r="E496" s="3" t="s">
        <v>3576</v>
      </c>
      <c r="F496" s="3" t="s">
        <v>3577</v>
      </c>
      <c r="G496" s="3" t="s">
        <v>3578</v>
      </c>
      <c r="H496" s="3" t="s">
        <v>3579</v>
      </c>
      <c r="I496" s="3" t="s">
        <v>1387</v>
      </c>
      <c r="J496" s="3" t="s">
        <v>3580</v>
      </c>
      <c r="K496" s="3" t="str">
        <f>HYPERLINK("http://dx.doi.org/10.3233/JIFS-169437","http://dx.doi.org/10.3233/JIFS-169437")</f>
        <v>http://dx.doi.org/10.3233/JIFS-169437</v>
      </c>
      <c r="L496" s="3" t="s">
        <v>35</v>
      </c>
    </row>
    <row r="497" spans="1:12" ht="40" customHeight="1">
      <c r="A497" s="1">
        <v>495</v>
      </c>
      <c r="B497" s="9">
        <v>2018</v>
      </c>
      <c r="C497" s="11" t="s">
        <v>3581</v>
      </c>
      <c r="D497" s="3" t="s">
        <v>3582</v>
      </c>
      <c r="E497" s="3" t="s">
        <v>3583</v>
      </c>
      <c r="F497" s="3" t="s">
        <v>3584</v>
      </c>
      <c r="G497" s="3" t="s">
        <v>80</v>
      </c>
      <c r="H497" s="3" t="s">
        <v>3585</v>
      </c>
      <c r="I497" s="3" t="s">
        <v>3586</v>
      </c>
      <c r="J497" s="3" t="s">
        <v>3587</v>
      </c>
      <c r="K497" s="3" t="str">
        <f>HYPERLINK("http://dx.doi.org/10.1016/j.scijus.2018.05.001","http://dx.doi.org/10.1016/j.scijus.2018.05.001")</f>
        <v>http://dx.doi.org/10.1016/j.scijus.2018.05.001</v>
      </c>
      <c r="L497" s="3" t="s">
        <v>84</v>
      </c>
    </row>
    <row r="498" spans="1:12" ht="40" customHeight="1">
      <c r="A498" s="1">
        <v>496</v>
      </c>
      <c r="B498" s="9">
        <v>2018</v>
      </c>
      <c r="C498" s="11" t="s">
        <v>3588</v>
      </c>
      <c r="D498" s="3" t="s">
        <v>3589</v>
      </c>
      <c r="E498" s="3" t="s">
        <v>3590</v>
      </c>
      <c r="F498" s="3" t="s">
        <v>3591</v>
      </c>
      <c r="G498" s="3" t="s">
        <v>105</v>
      </c>
      <c r="H498" s="3" t="s">
        <v>3592</v>
      </c>
      <c r="I498" s="3" t="s">
        <v>3593</v>
      </c>
      <c r="J498" s="3" t="s">
        <v>3594</v>
      </c>
      <c r="K498" s="3" t="str">
        <f>HYPERLINK("http://dx.doi.org/10.1016/j.snb.2017.09.138","http://dx.doi.org/10.1016/j.snb.2017.09.138")</f>
        <v>http://dx.doi.org/10.1016/j.snb.2017.09.138</v>
      </c>
      <c r="L498" s="3" t="s">
        <v>109</v>
      </c>
    </row>
    <row r="499" spans="1:12" ht="40" customHeight="1">
      <c r="A499" s="1">
        <v>497</v>
      </c>
      <c r="B499" s="9">
        <v>2018</v>
      </c>
      <c r="C499" s="11" t="s">
        <v>3595</v>
      </c>
      <c r="D499" s="3" t="s">
        <v>3596</v>
      </c>
      <c r="E499" s="3" t="s">
        <v>3597</v>
      </c>
      <c r="F499" s="3" t="s">
        <v>3598</v>
      </c>
      <c r="G499" s="3" t="s">
        <v>1401</v>
      </c>
      <c r="H499" s="3" t="s">
        <v>3599</v>
      </c>
      <c r="I499" s="3" t="s">
        <v>3600</v>
      </c>
      <c r="J499" s="3" t="s">
        <v>3601</v>
      </c>
      <c r="K499" s="3" t="str">
        <f>HYPERLINK("http://dx.doi.org/10.1109/TIFS.2017.2721099","http://dx.doi.org/10.1109/TIFS.2017.2721099")</f>
        <v>http://dx.doi.org/10.1109/TIFS.2017.2721099</v>
      </c>
      <c r="L499" s="3" t="s">
        <v>100</v>
      </c>
    </row>
    <row r="500" spans="1:12" ht="40" customHeight="1">
      <c r="A500" s="1">
        <v>498</v>
      </c>
      <c r="B500" s="9">
        <v>2018</v>
      </c>
      <c r="C500" s="11" t="s">
        <v>3602</v>
      </c>
      <c r="D500" s="3" t="s">
        <v>3603</v>
      </c>
      <c r="E500" s="3" t="s">
        <v>3604</v>
      </c>
      <c r="F500" s="3" t="s">
        <v>3605</v>
      </c>
      <c r="G500" s="3" t="s">
        <v>437</v>
      </c>
      <c r="H500" s="3" t="s">
        <v>3606</v>
      </c>
      <c r="I500" s="3" t="s">
        <v>3607</v>
      </c>
      <c r="J500" s="3" t="s">
        <v>3608</v>
      </c>
      <c r="K500" s="3" t="str">
        <f>HYPERLINK("http://dx.doi.org/10.4067/S0717-95022018000100258","http://dx.doi.org/10.4067/S0717-95022018000100258")</f>
        <v>http://dx.doi.org/10.4067/S0717-95022018000100258</v>
      </c>
      <c r="L500" s="3" t="s">
        <v>440</v>
      </c>
    </row>
    <row r="501" spans="1:12" ht="40" customHeight="1">
      <c r="A501" s="1">
        <v>499</v>
      </c>
      <c r="B501" s="9">
        <v>2018</v>
      </c>
      <c r="C501" s="11" t="s">
        <v>3609</v>
      </c>
      <c r="D501" s="3" t="s">
        <v>3610</v>
      </c>
      <c r="E501" s="3" t="s">
        <v>3611</v>
      </c>
      <c r="F501" s="3" t="s">
        <v>3612</v>
      </c>
      <c r="G501" s="3" t="s">
        <v>3613</v>
      </c>
      <c r="H501" s="3" t="s">
        <v>3614</v>
      </c>
      <c r="I501" s="3" t="s">
        <v>3615</v>
      </c>
      <c r="J501" s="3" t="s">
        <v>3616</v>
      </c>
      <c r="K501" s="3" t="str">
        <f>HYPERLINK("http://dx.doi.org/10.1007/s11426-017-9216-7","http://dx.doi.org/10.1007/s11426-017-9216-7")</f>
        <v>http://dx.doi.org/10.1007/s11426-017-9216-7</v>
      </c>
      <c r="L501" s="3" t="s">
        <v>19</v>
      </c>
    </row>
    <row r="502" spans="1:12" ht="40" customHeight="1">
      <c r="A502" s="1">
        <v>500</v>
      </c>
      <c r="B502" s="9">
        <v>2018</v>
      </c>
      <c r="C502" s="11" t="s">
        <v>3617</v>
      </c>
      <c r="D502" s="3" t="s">
        <v>3618</v>
      </c>
      <c r="E502" s="3" t="s">
        <v>3619</v>
      </c>
      <c r="F502" s="3" t="s">
        <v>3620</v>
      </c>
      <c r="G502" s="3" t="s">
        <v>3284</v>
      </c>
      <c r="H502" s="3" t="s">
        <v>3621</v>
      </c>
      <c r="I502" s="3" t="s">
        <v>3622</v>
      </c>
      <c r="J502" s="3" t="s">
        <v>3623</v>
      </c>
      <c r="K502" s="3" t="str">
        <f>HYPERLINK("http://dx.doi.org/10.1016/j.jre.2017.11.013","http://dx.doi.org/10.1016/j.jre.2017.11.013")</f>
        <v>http://dx.doi.org/10.1016/j.jre.2017.11.013</v>
      </c>
      <c r="L502" s="3" t="s">
        <v>19</v>
      </c>
    </row>
    <row r="503" spans="1:12" ht="40" customHeight="1">
      <c r="A503" s="1">
        <v>501</v>
      </c>
      <c r="B503" s="9">
        <v>2018</v>
      </c>
      <c r="C503" s="11" t="s">
        <v>3624</v>
      </c>
      <c r="D503" s="3" t="s">
        <v>3625</v>
      </c>
      <c r="E503" s="3" t="s">
        <v>3626</v>
      </c>
      <c r="F503" s="3" t="s">
        <v>3627</v>
      </c>
      <c r="G503" s="3" t="s">
        <v>3628</v>
      </c>
      <c r="H503" s="3" t="s">
        <v>3629</v>
      </c>
      <c r="I503" s="3" t="s">
        <v>3630</v>
      </c>
      <c r="J503" s="3" t="s">
        <v>3631</v>
      </c>
      <c r="K503" s="3" t="str">
        <f>HYPERLINK("http://dx.doi.org/10.1007/s40815-018-0487-2","http://dx.doi.org/10.1007/s40815-018-0487-2")</f>
        <v>http://dx.doi.org/10.1007/s40815-018-0487-2</v>
      </c>
      <c r="L503" s="3" t="s">
        <v>367</v>
      </c>
    </row>
    <row r="504" spans="1:12" ht="40" customHeight="1">
      <c r="A504" s="1">
        <v>502</v>
      </c>
      <c r="B504" s="9">
        <v>2018</v>
      </c>
      <c r="C504" s="11" t="s">
        <v>3632</v>
      </c>
      <c r="D504" s="3" t="s">
        <v>3633</v>
      </c>
      <c r="E504" s="3" t="s">
        <v>3634</v>
      </c>
      <c r="F504" s="3" t="s">
        <v>3635</v>
      </c>
      <c r="G504" s="3" t="s">
        <v>312</v>
      </c>
      <c r="H504" s="3" t="s">
        <v>3636</v>
      </c>
      <c r="I504" s="3" t="s">
        <v>3637</v>
      </c>
      <c r="J504" s="3" t="s">
        <v>3638</v>
      </c>
      <c r="K504" s="3" t="str">
        <f>HYPERLINK("http://dx.doi.org/10.1016/j.optmat.2018.09.040","http://dx.doi.org/10.1016/j.optmat.2018.09.040")</f>
        <v>http://dx.doi.org/10.1016/j.optmat.2018.09.040</v>
      </c>
      <c r="L504" s="3" t="s">
        <v>316</v>
      </c>
    </row>
    <row r="505" spans="1:12" ht="40" customHeight="1">
      <c r="A505" s="1">
        <v>503</v>
      </c>
      <c r="B505" s="9">
        <v>2018</v>
      </c>
      <c r="C505" s="11" t="s">
        <v>3639</v>
      </c>
      <c r="D505" s="3" t="s">
        <v>3640</v>
      </c>
      <c r="E505" s="3" t="s">
        <v>3641</v>
      </c>
      <c r="F505" s="3" t="s">
        <v>3642</v>
      </c>
      <c r="G505" s="3" t="s">
        <v>3643</v>
      </c>
      <c r="H505" s="3" t="s">
        <v>3644</v>
      </c>
      <c r="I505" s="3" t="s">
        <v>2055</v>
      </c>
      <c r="J505" s="3" t="s">
        <v>3645</v>
      </c>
      <c r="K505" s="3" t="str">
        <f>HYPERLINK("http://dx.doi.org/10.1246/bcsj.20180101","http://dx.doi.org/10.1246/bcsj.20180101")</f>
        <v>http://dx.doi.org/10.1246/bcsj.20180101</v>
      </c>
      <c r="L505" s="3" t="s">
        <v>19</v>
      </c>
    </row>
    <row r="506" spans="1:12" ht="40" customHeight="1">
      <c r="A506" s="1">
        <v>504</v>
      </c>
      <c r="B506" s="9">
        <v>2018</v>
      </c>
      <c r="C506" s="11" t="s">
        <v>3646</v>
      </c>
      <c r="D506" s="3" t="s">
        <v>3647</v>
      </c>
      <c r="E506" s="3" t="s">
        <v>3648</v>
      </c>
      <c r="F506" s="3" t="s">
        <v>3649</v>
      </c>
      <c r="G506" s="3" t="s">
        <v>3650</v>
      </c>
      <c r="H506" s="3" t="s">
        <v>3651</v>
      </c>
      <c r="I506" s="3" t="s">
        <v>3652</v>
      </c>
      <c r="J506" s="3" t="s">
        <v>3653</v>
      </c>
      <c r="K506" s="3" t="str">
        <f>HYPERLINK("http://dx.doi.org/10.3390/sym10050175","http://dx.doi.org/10.3390/sym10050175")</f>
        <v>http://dx.doi.org/10.3390/sym10050175</v>
      </c>
      <c r="L506" s="3" t="s">
        <v>385</v>
      </c>
    </row>
    <row r="507" spans="1:12" ht="40" customHeight="1">
      <c r="A507" s="1">
        <v>505</v>
      </c>
      <c r="B507" s="9">
        <v>2018</v>
      </c>
      <c r="C507" s="11" t="s">
        <v>3654</v>
      </c>
      <c r="D507" s="3" t="s">
        <v>3655</v>
      </c>
      <c r="E507" s="3" t="s">
        <v>3656</v>
      </c>
      <c r="F507" s="3" t="s">
        <v>3657</v>
      </c>
      <c r="G507" s="3" t="s">
        <v>2207</v>
      </c>
      <c r="H507" s="3" t="s">
        <v>3658</v>
      </c>
      <c r="I507" s="3" t="s">
        <v>3659</v>
      </c>
      <c r="J507" s="3" t="s">
        <v>3660</v>
      </c>
      <c r="K507" s="3" t="str">
        <f>HYPERLINK("http://dx.doi.org/10.1007/s12274-018-2073-1","http://dx.doi.org/10.1007/s12274-018-2073-1")</f>
        <v>http://dx.doi.org/10.1007/s12274-018-2073-1</v>
      </c>
      <c r="L507" s="3" t="s">
        <v>333</v>
      </c>
    </row>
    <row r="508" spans="1:12" ht="40" customHeight="1">
      <c r="A508" s="1">
        <v>506</v>
      </c>
      <c r="B508" s="9">
        <v>2018</v>
      </c>
      <c r="C508" s="11" t="s">
        <v>3661</v>
      </c>
      <c r="D508" s="3" t="s">
        <v>3662</v>
      </c>
      <c r="E508" s="3" t="s">
        <v>3663</v>
      </c>
      <c r="F508" s="3" t="s">
        <v>3664</v>
      </c>
      <c r="G508" s="3" t="s">
        <v>942</v>
      </c>
      <c r="H508" s="3" t="s">
        <v>16</v>
      </c>
      <c r="I508" s="3" t="s">
        <v>3531</v>
      </c>
      <c r="J508" s="3" t="s">
        <v>3665</v>
      </c>
      <c r="K508" s="3" t="str">
        <f>HYPERLINK("http://dx.doi.org/10.1038/s41598-018-23544-7","http://dx.doi.org/10.1038/s41598-018-23544-7")</f>
        <v>http://dx.doi.org/10.1038/s41598-018-23544-7</v>
      </c>
      <c r="L508" s="3" t="s">
        <v>385</v>
      </c>
    </row>
    <row r="509" spans="1:12" ht="40" customHeight="1">
      <c r="A509" s="1">
        <v>507</v>
      </c>
      <c r="B509" s="9">
        <v>2018</v>
      </c>
      <c r="C509" s="11" t="s">
        <v>3666</v>
      </c>
      <c r="D509" s="3" t="s">
        <v>3667</v>
      </c>
      <c r="E509" s="3" t="s">
        <v>3668</v>
      </c>
      <c r="F509" s="3" t="s">
        <v>3669</v>
      </c>
      <c r="G509" s="3" t="s">
        <v>372</v>
      </c>
      <c r="H509" s="3" t="s">
        <v>3670</v>
      </c>
      <c r="I509" s="3" t="s">
        <v>3671</v>
      </c>
      <c r="J509" s="3" t="s">
        <v>3672</v>
      </c>
      <c r="K509" s="3" t="str">
        <f>HYPERLINK("http://dx.doi.org/10.1109/ACCESS.2018.2876406","http://dx.doi.org/10.1109/ACCESS.2018.2876406")</f>
        <v>http://dx.doi.org/10.1109/ACCESS.2018.2876406</v>
      </c>
      <c r="L509" s="3" t="s">
        <v>376</v>
      </c>
    </row>
    <row r="510" spans="1:12" ht="40" customHeight="1">
      <c r="A510" s="1">
        <v>508</v>
      </c>
      <c r="B510" s="9">
        <v>2018</v>
      </c>
      <c r="C510" s="11" t="s">
        <v>3673</v>
      </c>
      <c r="D510" s="3" t="s">
        <v>3674</v>
      </c>
      <c r="E510" s="3" t="s">
        <v>3675</v>
      </c>
      <c r="F510" s="3" t="s">
        <v>3676</v>
      </c>
      <c r="G510" s="3" t="s">
        <v>560</v>
      </c>
      <c r="H510" s="3" t="s">
        <v>3677</v>
      </c>
      <c r="I510" s="3" t="s">
        <v>3678</v>
      </c>
      <c r="J510" s="3" t="s">
        <v>3679</v>
      </c>
      <c r="K510" s="3" t="str">
        <f>HYPERLINK("http://dx.doi.org/10.1111/1556-4029.13656","http://dx.doi.org/10.1111/1556-4029.13656")</f>
        <v>http://dx.doi.org/10.1111/1556-4029.13656</v>
      </c>
      <c r="L510" s="3" t="s">
        <v>449</v>
      </c>
    </row>
    <row r="511" spans="1:12" ht="40" customHeight="1">
      <c r="A511" s="1">
        <v>509</v>
      </c>
      <c r="B511" s="9">
        <v>2018</v>
      </c>
      <c r="C511" s="11" t="s">
        <v>3680</v>
      </c>
      <c r="D511" s="3" t="s">
        <v>3681</v>
      </c>
      <c r="E511" s="3" t="s">
        <v>3682</v>
      </c>
      <c r="F511" s="3" t="s">
        <v>3683</v>
      </c>
      <c r="G511" s="3" t="s">
        <v>3684</v>
      </c>
      <c r="H511" s="3" t="s">
        <v>3685</v>
      </c>
      <c r="I511" s="3" t="s">
        <v>3686</v>
      </c>
      <c r="J511" s="3" t="s">
        <v>3687</v>
      </c>
      <c r="K511" s="3" t="str">
        <f>HYPERLINK("http://dx.doi.org/10.1016/j.asej.2016.04.006","http://dx.doi.org/10.1016/j.asej.2016.04.006")</f>
        <v>http://dx.doi.org/10.1016/j.asej.2016.04.006</v>
      </c>
      <c r="L511" s="3" t="s">
        <v>727</v>
      </c>
    </row>
    <row r="512" spans="1:12" ht="40" customHeight="1">
      <c r="A512" s="1">
        <v>510</v>
      </c>
      <c r="B512" s="9">
        <v>2018</v>
      </c>
      <c r="C512" s="11" t="s">
        <v>3688</v>
      </c>
      <c r="D512" s="3" t="s">
        <v>3689</v>
      </c>
      <c r="E512" s="3" t="s">
        <v>3690</v>
      </c>
      <c r="F512" s="3" t="s">
        <v>3691</v>
      </c>
      <c r="G512" s="3" t="s">
        <v>658</v>
      </c>
      <c r="H512" s="3" t="s">
        <v>3692</v>
      </c>
      <c r="I512" s="3" t="s">
        <v>3693</v>
      </c>
      <c r="J512" s="3" t="s">
        <v>3694</v>
      </c>
      <c r="K512" s="3" t="str">
        <f>HYPERLINK("http://dx.doi.org/10.1016/j.jcis.2018.01.093","http://dx.doi.org/10.1016/j.jcis.2018.01.093")</f>
        <v>http://dx.doi.org/10.1016/j.jcis.2018.01.093</v>
      </c>
      <c r="L512" s="3" t="s">
        <v>19</v>
      </c>
    </row>
    <row r="513" spans="1:12" ht="40" customHeight="1">
      <c r="A513" s="1">
        <v>511</v>
      </c>
      <c r="B513" s="9">
        <v>2018</v>
      </c>
      <c r="C513" s="11" t="s">
        <v>3695</v>
      </c>
      <c r="D513" s="3" t="s">
        <v>3696</v>
      </c>
      <c r="E513" s="3" t="s">
        <v>3697</v>
      </c>
      <c r="F513" s="3" t="s">
        <v>3698</v>
      </c>
      <c r="G513" s="3" t="s">
        <v>833</v>
      </c>
      <c r="H513" s="3" t="s">
        <v>16</v>
      </c>
      <c r="I513" s="3" t="s">
        <v>3699</v>
      </c>
      <c r="J513" s="3" t="s">
        <v>3700</v>
      </c>
      <c r="K513" s="3" t="str">
        <f>HYPERLINK("http://dx.doi.org/10.1039/c8ra03808b","http://dx.doi.org/10.1039/c8ra03808b")</f>
        <v>http://dx.doi.org/10.1039/c8ra03808b</v>
      </c>
      <c r="L513" s="3" t="s">
        <v>19</v>
      </c>
    </row>
    <row r="514" spans="1:12" ht="40" customHeight="1">
      <c r="A514" s="1">
        <v>512</v>
      </c>
      <c r="B514" s="9">
        <v>2018</v>
      </c>
      <c r="C514" s="11" t="s">
        <v>3701</v>
      </c>
      <c r="D514" s="3" t="s">
        <v>3702</v>
      </c>
      <c r="E514" s="3" t="s">
        <v>3703</v>
      </c>
      <c r="F514" s="3" t="s">
        <v>3704</v>
      </c>
      <c r="G514" s="3" t="s">
        <v>239</v>
      </c>
      <c r="H514" s="3" t="s">
        <v>3705</v>
      </c>
      <c r="I514" s="3" t="s">
        <v>1980</v>
      </c>
      <c r="J514" s="3" t="s">
        <v>3706</v>
      </c>
      <c r="K514" s="3" t="str">
        <f>HYPERLINK("http://dx.doi.org/10.3964/j.issn.1000-0593(2018)01-0144-07","http://dx.doi.org/10.3964/j.issn.1000-0593(2018)01-0144-07")</f>
        <v>http://dx.doi.org/10.3964/j.issn.1000-0593(2018)01-0144-07</v>
      </c>
      <c r="L514" s="3" t="s">
        <v>243</v>
      </c>
    </row>
    <row r="515" spans="1:12" ht="40" customHeight="1">
      <c r="A515" s="1">
        <v>513</v>
      </c>
      <c r="B515" s="9">
        <v>2018</v>
      </c>
      <c r="C515" s="11" t="s">
        <v>3707</v>
      </c>
      <c r="D515" s="3" t="s">
        <v>3708</v>
      </c>
      <c r="E515" s="3" t="s">
        <v>3709</v>
      </c>
      <c r="F515" s="3" t="s">
        <v>3710</v>
      </c>
      <c r="G515" s="3" t="s">
        <v>942</v>
      </c>
      <c r="H515" s="3" t="s">
        <v>16</v>
      </c>
      <c r="I515" s="3" t="s">
        <v>3711</v>
      </c>
      <c r="J515" s="3" t="s">
        <v>3712</v>
      </c>
      <c r="K515" s="3" t="str">
        <f>HYPERLINK("http://dx.doi.org/10.1038/s41598-018-27004-0","http://dx.doi.org/10.1038/s41598-018-27004-0")</f>
        <v>http://dx.doi.org/10.1038/s41598-018-27004-0</v>
      </c>
      <c r="L515" s="3" t="s">
        <v>385</v>
      </c>
    </row>
    <row r="516" spans="1:12" ht="40" customHeight="1">
      <c r="A516" s="1">
        <v>514</v>
      </c>
      <c r="B516" s="10">
        <v>2018</v>
      </c>
      <c r="C516" s="12" t="s">
        <v>3713</v>
      </c>
      <c r="D516" s="4" t="s">
        <v>3714</v>
      </c>
      <c r="E516" s="4" t="s">
        <v>3715</v>
      </c>
      <c r="F516" s="4" t="s">
        <v>3716</v>
      </c>
      <c r="G516" s="4" t="s">
        <v>454</v>
      </c>
      <c r="H516" s="4" t="s">
        <v>3717</v>
      </c>
      <c r="I516" s="4" t="s">
        <v>3718</v>
      </c>
      <c r="J516" s="4" t="s">
        <v>3719</v>
      </c>
      <c r="K516" s="4">
        <v>0</v>
      </c>
      <c r="L516" s="4" t="s">
        <v>449</v>
      </c>
    </row>
    <row r="517" spans="1:12" ht="40" customHeight="1">
      <c r="A517" s="1">
        <v>515</v>
      </c>
      <c r="B517" s="9">
        <v>2018</v>
      </c>
      <c r="C517" s="11" t="s">
        <v>3720</v>
      </c>
      <c r="D517" s="3" t="s">
        <v>3721</v>
      </c>
      <c r="E517" s="3" t="s">
        <v>3722</v>
      </c>
      <c r="F517" s="3" t="s">
        <v>3723</v>
      </c>
      <c r="G517" s="3" t="s">
        <v>454</v>
      </c>
      <c r="H517" s="3" t="s">
        <v>3724</v>
      </c>
      <c r="I517" s="3" t="s">
        <v>16</v>
      </c>
      <c r="J517" s="3" t="s">
        <v>3725</v>
      </c>
      <c r="K517" s="3" t="str">
        <f>HYPERLINK("http://dx.doi.org/10.1016/j.forsciint.2018.04.021","http://dx.doi.org/10.1016/j.forsciint.2018.04.021")</f>
        <v>http://dx.doi.org/10.1016/j.forsciint.2018.04.021</v>
      </c>
      <c r="L517" s="3" t="s">
        <v>449</v>
      </c>
    </row>
    <row r="518" spans="1:12" ht="40" customHeight="1">
      <c r="A518" s="1">
        <v>516</v>
      </c>
      <c r="B518" s="9">
        <v>2017</v>
      </c>
      <c r="C518" s="11" t="s">
        <v>3726</v>
      </c>
      <c r="D518" s="3" t="s">
        <v>3727</v>
      </c>
      <c r="E518" s="3" t="s">
        <v>3728</v>
      </c>
      <c r="F518" s="3" t="s">
        <v>3729</v>
      </c>
      <c r="G518" s="3" t="s">
        <v>2298</v>
      </c>
      <c r="H518" s="3" t="s">
        <v>3730</v>
      </c>
      <c r="I518" s="3" t="s">
        <v>3731</v>
      </c>
      <c r="J518" s="3" t="s">
        <v>3732</v>
      </c>
      <c r="K518" s="3" t="str">
        <f>HYPERLINK("http://dx.doi.org/10.1016/j.jsamd.2017.02.008","http://dx.doi.org/10.1016/j.jsamd.2017.02.008")</f>
        <v>http://dx.doi.org/10.1016/j.jsamd.2017.02.008</v>
      </c>
      <c r="L518" s="3" t="s">
        <v>1175</v>
      </c>
    </row>
    <row r="519" spans="1:12" ht="40" customHeight="1">
      <c r="A519" s="1">
        <v>517</v>
      </c>
      <c r="B519" s="9">
        <v>2017</v>
      </c>
      <c r="C519" s="11" t="s">
        <v>3733</v>
      </c>
      <c r="D519" s="3" t="s">
        <v>3734</v>
      </c>
      <c r="E519" s="3" t="s">
        <v>3735</v>
      </c>
      <c r="F519" s="3" t="s">
        <v>3736</v>
      </c>
      <c r="G519" s="3" t="s">
        <v>1401</v>
      </c>
      <c r="H519" s="3" t="s">
        <v>3737</v>
      </c>
      <c r="I519" s="3" t="s">
        <v>3738</v>
      </c>
      <c r="J519" s="3" t="s">
        <v>3739</v>
      </c>
      <c r="K519" s="3" t="str">
        <f>HYPERLINK("http://dx.doi.org/10.1109/TIFS.2017.2705622","http://dx.doi.org/10.1109/TIFS.2017.2705622")</f>
        <v>http://dx.doi.org/10.1109/TIFS.2017.2705622</v>
      </c>
      <c r="L519" s="3" t="s">
        <v>100</v>
      </c>
    </row>
    <row r="520" spans="1:12" ht="40" customHeight="1">
      <c r="A520" s="1">
        <v>518</v>
      </c>
      <c r="B520" s="9">
        <v>2017</v>
      </c>
      <c r="C520" s="11" t="s">
        <v>3740</v>
      </c>
      <c r="D520" s="3" t="s">
        <v>3741</v>
      </c>
      <c r="E520" s="3" t="s">
        <v>3742</v>
      </c>
      <c r="F520" s="3" t="s">
        <v>3743</v>
      </c>
      <c r="G520" s="3" t="s">
        <v>1401</v>
      </c>
      <c r="H520" s="3" t="s">
        <v>3744</v>
      </c>
      <c r="I520" s="3" t="s">
        <v>3745</v>
      </c>
      <c r="J520" s="3" t="s">
        <v>3746</v>
      </c>
      <c r="K520" s="3" t="str">
        <f>HYPERLINK("http://dx.doi.org/10.1109/TIFS.2017.2692684","http://dx.doi.org/10.1109/TIFS.2017.2692684")</f>
        <v>http://dx.doi.org/10.1109/TIFS.2017.2692684</v>
      </c>
      <c r="L520" s="3" t="s">
        <v>100</v>
      </c>
    </row>
    <row r="521" spans="1:12" ht="40" customHeight="1">
      <c r="A521" s="1">
        <v>519</v>
      </c>
      <c r="B521" s="9">
        <v>2017</v>
      </c>
      <c r="C521" s="11" t="s">
        <v>3747</v>
      </c>
      <c r="D521" s="3" t="s">
        <v>3748</v>
      </c>
      <c r="E521" s="3" t="s">
        <v>3749</v>
      </c>
      <c r="F521" s="3" t="s">
        <v>3750</v>
      </c>
      <c r="G521" s="3" t="s">
        <v>80</v>
      </c>
      <c r="H521" s="3" t="s">
        <v>3751</v>
      </c>
      <c r="I521" s="3" t="s">
        <v>3752</v>
      </c>
      <c r="J521" s="3" t="s">
        <v>3753</v>
      </c>
      <c r="K521" s="3" t="str">
        <f>HYPERLINK("http://dx.doi.org/10.1016/j.scijus.2017.03.003","http://dx.doi.org/10.1016/j.scijus.2017.03.003")</f>
        <v>http://dx.doi.org/10.1016/j.scijus.2017.03.003</v>
      </c>
      <c r="L521" s="3" t="s">
        <v>84</v>
      </c>
    </row>
    <row r="522" spans="1:12" ht="40" customHeight="1">
      <c r="A522" s="1">
        <v>520</v>
      </c>
      <c r="B522" s="10">
        <v>2017</v>
      </c>
      <c r="C522" s="12" t="s">
        <v>3754</v>
      </c>
      <c r="D522" s="4" t="s">
        <v>3755</v>
      </c>
      <c r="E522" s="4" t="s">
        <v>3756</v>
      </c>
      <c r="F522" s="4" t="s">
        <v>3757</v>
      </c>
      <c r="G522" s="4" t="s">
        <v>80</v>
      </c>
      <c r="H522" s="4" t="s">
        <v>3758</v>
      </c>
      <c r="I522" s="4" t="s">
        <v>2004</v>
      </c>
      <c r="J522" s="4" t="s">
        <v>3759</v>
      </c>
      <c r="K522" s="4">
        <v>0</v>
      </c>
      <c r="L522" s="4" t="s">
        <v>84</v>
      </c>
    </row>
    <row r="523" spans="1:12" ht="40" customHeight="1">
      <c r="A523" s="1">
        <v>521</v>
      </c>
      <c r="B523" s="9">
        <v>2017</v>
      </c>
      <c r="C523" s="11" t="s">
        <v>3760</v>
      </c>
      <c r="D523" s="3" t="s">
        <v>3761</v>
      </c>
      <c r="E523" s="3" t="s">
        <v>3762</v>
      </c>
      <c r="F523" s="3" t="s">
        <v>3763</v>
      </c>
      <c r="G523" s="3" t="s">
        <v>49</v>
      </c>
      <c r="H523" s="3" t="s">
        <v>16</v>
      </c>
      <c r="I523" s="3" t="s">
        <v>3711</v>
      </c>
      <c r="J523" s="3" t="s">
        <v>3764</v>
      </c>
      <c r="K523" s="3" t="str">
        <f>HYPERLINK("http://dx.doi.org/10.1039/c7an00569e","http://dx.doi.org/10.1039/c7an00569e")</f>
        <v>http://dx.doi.org/10.1039/c7an00569e</v>
      </c>
      <c r="L523" s="3" t="s">
        <v>19</v>
      </c>
    </row>
    <row r="524" spans="1:12" ht="40" customHeight="1">
      <c r="A524" s="1">
        <v>522</v>
      </c>
      <c r="B524" s="9">
        <v>2017</v>
      </c>
      <c r="C524" s="11" t="s">
        <v>3765</v>
      </c>
      <c r="D524" s="3" t="s">
        <v>3766</v>
      </c>
      <c r="E524" s="3" t="s">
        <v>3767</v>
      </c>
      <c r="F524" s="3" t="s">
        <v>3768</v>
      </c>
      <c r="G524" s="3" t="s">
        <v>1415</v>
      </c>
      <c r="H524" s="3" t="s">
        <v>3769</v>
      </c>
      <c r="I524" s="3" t="s">
        <v>3770</v>
      </c>
      <c r="J524" s="3" t="s">
        <v>3771</v>
      </c>
      <c r="K524" s="3" t="str">
        <f>HYPERLINK("http://dx.doi.org/10.1007/s11042-016-3987-9","http://dx.doi.org/10.1007/s11042-016-3987-9")</f>
        <v>http://dx.doi.org/10.1007/s11042-016-3987-9</v>
      </c>
      <c r="L524" s="3" t="s">
        <v>100</v>
      </c>
    </row>
    <row r="525" spans="1:12" ht="40" customHeight="1">
      <c r="A525" s="1">
        <v>523</v>
      </c>
      <c r="B525" s="9">
        <v>2017</v>
      </c>
      <c r="C525" s="11" t="s">
        <v>3772</v>
      </c>
      <c r="D525" s="3" t="s">
        <v>3773</v>
      </c>
      <c r="E525" s="3" t="s">
        <v>3774</v>
      </c>
      <c r="F525" s="3" t="s">
        <v>3775</v>
      </c>
      <c r="G525" s="3" t="s">
        <v>3776</v>
      </c>
      <c r="H525" s="3" t="s">
        <v>3777</v>
      </c>
      <c r="I525" s="3" t="s">
        <v>1837</v>
      </c>
      <c r="J525" s="3" t="s">
        <v>3778</v>
      </c>
      <c r="K525" s="3" t="str">
        <f>HYPERLINK("http://dx.doi.org/10.1111/cogs.12452","http://dx.doi.org/10.1111/cogs.12452")</f>
        <v>http://dx.doi.org/10.1111/cogs.12452</v>
      </c>
      <c r="L525" s="3" t="s">
        <v>167</v>
      </c>
    </row>
    <row r="526" spans="1:12" ht="40" customHeight="1">
      <c r="A526" s="1">
        <v>524</v>
      </c>
      <c r="B526" s="9">
        <v>2017</v>
      </c>
      <c r="C526" s="11" t="s">
        <v>3779</v>
      </c>
      <c r="D526" s="3" t="s">
        <v>3780</v>
      </c>
      <c r="E526" s="3" t="s">
        <v>3781</v>
      </c>
      <c r="F526" s="3" t="s">
        <v>3782</v>
      </c>
      <c r="G526" s="3" t="s">
        <v>105</v>
      </c>
      <c r="H526" s="3" t="s">
        <v>3783</v>
      </c>
      <c r="I526" s="3" t="s">
        <v>3784</v>
      </c>
      <c r="J526" s="3" t="s">
        <v>3785</v>
      </c>
      <c r="K526" s="3" t="str">
        <f>HYPERLINK("http://dx.doi.org/10.1016/j.snb.2017.04.145","http://dx.doi.org/10.1016/j.snb.2017.04.145")</f>
        <v>http://dx.doi.org/10.1016/j.snb.2017.04.145</v>
      </c>
      <c r="L526" s="3" t="s">
        <v>109</v>
      </c>
    </row>
    <row r="527" spans="1:12" ht="40" customHeight="1">
      <c r="A527" s="1">
        <v>525</v>
      </c>
      <c r="B527" s="9">
        <v>2017</v>
      </c>
      <c r="C527" s="11" t="s">
        <v>3786</v>
      </c>
      <c r="D527" s="3" t="s">
        <v>3787</v>
      </c>
      <c r="E527" s="3" t="s">
        <v>3788</v>
      </c>
      <c r="F527" s="3" t="s">
        <v>3789</v>
      </c>
      <c r="G527" s="3" t="s">
        <v>3790</v>
      </c>
      <c r="H527" s="3" t="s">
        <v>3791</v>
      </c>
      <c r="I527" s="3" t="s">
        <v>3792</v>
      </c>
      <c r="J527" s="3" t="s">
        <v>3793</v>
      </c>
      <c r="K527" s="3" t="str">
        <f>HYPERLINK("http://dx.doi.org/10.1109/LPT.2016.2628840","http://dx.doi.org/10.1109/LPT.2016.2628840")</f>
        <v>http://dx.doi.org/10.1109/LPT.2016.2628840</v>
      </c>
      <c r="L527" s="3" t="s">
        <v>3794</v>
      </c>
    </row>
    <row r="528" spans="1:12" ht="40" customHeight="1">
      <c r="A528" s="1">
        <v>526</v>
      </c>
      <c r="B528" s="10">
        <v>2017</v>
      </c>
      <c r="C528" s="12" t="s">
        <v>3795</v>
      </c>
      <c r="D528" s="4" t="s">
        <v>3796</v>
      </c>
      <c r="E528" s="4" t="s">
        <v>3797</v>
      </c>
      <c r="F528" s="4" t="s">
        <v>3798</v>
      </c>
      <c r="G528" s="4" t="s">
        <v>454</v>
      </c>
      <c r="H528" s="4" t="s">
        <v>3799</v>
      </c>
      <c r="I528" s="4" t="s">
        <v>3800</v>
      </c>
      <c r="J528" s="4" t="s">
        <v>3801</v>
      </c>
      <c r="K528" s="4">
        <v>0</v>
      </c>
      <c r="L528" s="4" t="s">
        <v>449</v>
      </c>
    </row>
    <row r="529" spans="1:12" ht="40" customHeight="1">
      <c r="A529" s="1">
        <v>527</v>
      </c>
      <c r="B529" s="9">
        <v>2017</v>
      </c>
      <c r="C529" s="11" t="s">
        <v>3802</v>
      </c>
      <c r="D529" s="3" t="s">
        <v>3803</v>
      </c>
      <c r="E529" s="3" t="s">
        <v>3804</v>
      </c>
      <c r="F529" s="3" t="s">
        <v>3805</v>
      </c>
      <c r="G529" s="3" t="s">
        <v>1423</v>
      </c>
      <c r="H529" s="3" t="s">
        <v>3806</v>
      </c>
      <c r="I529" s="3" t="s">
        <v>2732</v>
      </c>
      <c r="J529" s="3" t="s">
        <v>3807</v>
      </c>
      <c r="K529" s="3" t="str">
        <f>HYPERLINK("http://dx.doi.org/10.1021/acsami.7b13390","http://dx.doi.org/10.1021/acsami.7b13390")</f>
        <v>http://dx.doi.org/10.1021/acsami.7b13390</v>
      </c>
      <c r="L529" s="3" t="s">
        <v>1175</v>
      </c>
    </row>
    <row r="530" spans="1:12" ht="40" customHeight="1">
      <c r="A530" s="1">
        <v>528</v>
      </c>
      <c r="B530" s="9">
        <v>2017</v>
      </c>
      <c r="C530" s="11" t="s">
        <v>3808</v>
      </c>
      <c r="D530" s="3" t="s">
        <v>3809</v>
      </c>
      <c r="E530" s="3" t="s">
        <v>3810</v>
      </c>
      <c r="F530" s="3" t="s">
        <v>3811</v>
      </c>
      <c r="G530" s="3" t="s">
        <v>3812</v>
      </c>
      <c r="H530" s="3" t="s">
        <v>16</v>
      </c>
      <c r="I530" s="3" t="s">
        <v>3813</v>
      </c>
      <c r="J530" s="3" t="s">
        <v>3814</v>
      </c>
      <c r="K530" s="3" t="str">
        <f>HYPERLINK("http://dx.doi.org/10.1007/s10853-017-1475-x","http://dx.doi.org/10.1007/s10853-017-1475-x")</f>
        <v>http://dx.doi.org/10.1007/s10853-017-1475-x</v>
      </c>
      <c r="L530" s="3" t="s">
        <v>118</v>
      </c>
    </row>
    <row r="531" spans="1:12" ht="40" customHeight="1">
      <c r="A531" s="1">
        <v>529</v>
      </c>
      <c r="B531" s="9">
        <v>2017</v>
      </c>
      <c r="C531" s="11" t="s">
        <v>3815</v>
      </c>
      <c r="D531" s="3" t="s">
        <v>3816</v>
      </c>
      <c r="E531" s="3" t="s">
        <v>3817</v>
      </c>
      <c r="F531" s="3" t="s">
        <v>3818</v>
      </c>
      <c r="G531" s="3" t="s">
        <v>2327</v>
      </c>
      <c r="H531" s="3" t="s">
        <v>16</v>
      </c>
      <c r="I531" s="3" t="s">
        <v>3819</v>
      </c>
      <c r="J531" s="3" t="s">
        <v>3820</v>
      </c>
      <c r="K531" s="3" t="str">
        <f>HYPERLINK("http://dx.doi.org/10.1371/journal.pone.0178403","http://dx.doi.org/10.1371/journal.pone.0178403")</f>
        <v>http://dx.doi.org/10.1371/journal.pone.0178403</v>
      </c>
      <c r="L531" s="3" t="s">
        <v>385</v>
      </c>
    </row>
    <row r="532" spans="1:12" ht="40" customHeight="1">
      <c r="A532" s="1">
        <v>530</v>
      </c>
      <c r="B532" s="9">
        <v>2017</v>
      </c>
      <c r="C532" s="11" t="s">
        <v>3821</v>
      </c>
      <c r="D532" s="3" t="s">
        <v>3822</v>
      </c>
      <c r="E532" s="3" t="s">
        <v>3823</v>
      </c>
      <c r="F532" s="3" t="s">
        <v>3824</v>
      </c>
      <c r="G532" s="3" t="s">
        <v>3825</v>
      </c>
      <c r="H532" s="3" t="s">
        <v>3826</v>
      </c>
      <c r="I532" s="3" t="s">
        <v>3693</v>
      </c>
      <c r="J532" s="3" t="s">
        <v>3827</v>
      </c>
      <c r="K532" s="3" t="str">
        <f>HYPERLINK("http://dx.doi.org/10.1007/s13204-017-0611-x","http://dx.doi.org/10.1007/s13204-017-0611-x")</f>
        <v>http://dx.doi.org/10.1007/s13204-017-0611-x</v>
      </c>
      <c r="L532" s="3" t="s">
        <v>385</v>
      </c>
    </row>
    <row r="533" spans="1:12" ht="40" customHeight="1">
      <c r="A533" s="1">
        <v>531</v>
      </c>
      <c r="B533" s="9">
        <v>2017</v>
      </c>
      <c r="C533" s="11" t="s">
        <v>3828</v>
      </c>
      <c r="D533" s="3" t="s">
        <v>3829</v>
      </c>
      <c r="E533" s="3" t="s">
        <v>3830</v>
      </c>
      <c r="F533" s="3" t="s">
        <v>3831</v>
      </c>
      <c r="G533" s="3" t="s">
        <v>454</v>
      </c>
      <c r="H533" s="3" t="s">
        <v>3832</v>
      </c>
      <c r="I533" s="3" t="s">
        <v>16</v>
      </c>
      <c r="J533" s="3" t="s">
        <v>3833</v>
      </c>
      <c r="K533" s="3" t="str">
        <f>HYPERLINK("http://dx.doi.org/10.1016/j.forsciint.2017.02.011","http://dx.doi.org/10.1016/j.forsciint.2017.02.011")</f>
        <v>http://dx.doi.org/10.1016/j.forsciint.2017.02.011</v>
      </c>
      <c r="L533" s="3" t="s">
        <v>449</v>
      </c>
    </row>
    <row r="534" spans="1:12" ht="40" customHeight="1">
      <c r="A534" s="1">
        <v>532</v>
      </c>
      <c r="B534" s="9">
        <v>2017</v>
      </c>
      <c r="C534" s="11" t="s">
        <v>3834</v>
      </c>
      <c r="D534" s="3" t="s">
        <v>3835</v>
      </c>
      <c r="E534" s="3" t="s">
        <v>3836</v>
      </c>
      <c r="F534" s="3" t="s">
        <v>3837</v>
      </c>
      <c r="G534" s="3" t="s">
        <v>3838</v>
      </c>
      <c r="H534" s="3" t="s">
        <v>3839</v>
      </c>
      <c r="I534" s="3" t="s">
        <v>3840</v>
      </c>
      <c r="J534" s="3" t="s">
        <v>3841</v>
      </c>
      <c r="K534" s="3" t="str">
        <f>HYPERLINK("http://dx.doi.org/10.1007/s10044-016-0560-0","http://dx.doi.org/10.1007/s10044-016-0560-0")</f>
        <v>http://dx.doi.org/10.1007/s10044-016-0560-0</v>
      </c>
      <c r="L534" s="3" t="s">
        <v>35</v>
      </c>
    </row>
    <row r="535" spans="1:12" ht="40" customHeight="1">
      <c r="A535" s="1">
        <v>533</v>
      </c>
      <c r="B535" s="9">
        <v>2017</v>
      </c>
      <c r="C535" s="11" t="s">
        <v>3842</v>
      </c>
      <c r="D535" s="3" t="s">
        <v>3843</v>
      </c>
      <c r="E535" s="3" t="s">
        <v>3844</v>
      </c>
      <c r="F535" s="3" t="s">
        <v>3845</v>
      </c>
      <c r="G535" s="3" t="s">
        <v>3846</v>
      </c>
      <c r="H535" s="3" t="s">
        <v>16</v>
      </c>
      <c r="I535" s="3" t="s">
        <v>3847</v>
      </c>
      <c r="J535" s="3" t="s">
        <v>3848</v>
      </c>
      <c r="K535" s="3" t="str">
        <f>HYPERLINK("http://dx.doi.org/10.1002/rcm.7923","http://dx.doi.org/10.1002/rcm.7923")</f>
        <v>http://dx.doi.org/10.1002/rcm.7923</v>
      </c>
      <c r="L535" s="3" t="s">
        <v>3849</v>
      </c>
    </row>
    <row r="536" spans="1:12" ht="40" customHeight="1">
      <c r="A536" s="1">
        <v>534</v>
      </c>
      <c r="B536" s="9">
        <v>2017</v>
      </c>
      <c r="C536" s="11" t="s">
        <v>3850</v>
      </c>
      <c r="D536" s="3" t="s">
        <v>3851</v>
      </c>
      <c r="E536" s="3" t="s">
        <v>3852</v>
      </c>
      <c r="F536" s="3" t="s">
        <v>3853</v>
      </c>
      <c r="G536" s="3" t="s">
        <v>3854</v>
      </c>
      <c r="H536" s="3" t="s">
        <v>3855</v>
      </c>
      <c r="I536" s="3" t="s">
        <v>3856</v>
      </c>
      <c r="J536" s="3" t="s">
        <v>3857</v>
      </c>
      <c r="K536" s="3" t="str">
        <f>HYPERLINK("http://dx.doi.org/10.1002/jms.3938","http://dx.doi.org/10.1002/jms.3938")</f>
        <v>http://dx.doi.org/10.1002/jms.3938</v>
      </c>
      <c r="L536" s="3" t="s">
        <v>3849</v>
      </c>
    </row>
    <row r="537" spans="1:12" ht="40" customHeight="1">
      <c r="A537" s="1">
        <v>535</v>
      </c>
      <c r="B537" s="9">
        <v>2017</v>
      </c>
      <c r="C537" s="11" t="s">
        <v>3858</v>
      </c>
      <c r="D537" s="3" t="s">
        <v>3859</v>
      </c>
      <c r="E537" s="3" t="s">
        <v>3860</v>
      </c>
      <c r="F537" s="3" t="s">
        <v>3861</v>
      </c>
      <c r="G537" s="3" t="s">
        <v>3862</v>
      </c>
      <c r="H537" s="3" t="s">
        <v>3863</v>
      </c>
      <c r="I537" s="3" t="s">
        <v>3864</v>
      </c>
      <c r="J537" s="3" t="s">
        <v>3865</v>
      </c>
      <c r="K537" s="3" t="str">
        <f>HYPERLINK("http://dx.doi.org/10.1166/jnn.2017.13971","http://dx.doi.org/10.1166/jnn.2017.13971")</f>
        <v>http://dx.doi.org/10.1166/jnn.2017.13971</v>
      </c>
      <c r="L537" s="3" t="s">
        <v>333</v>
      </c>
    </row>
    <row r="538" spans="1:12" ht="40" customHeight="1">
      <c r="A538" s="1">
        <v>536</v>
      </c>
      <c r="B538" s="9">
        <v>2017</v>
      </c>
      <c r="C538" s="11" t="s">
        <v>3866</v>
      </c>
      <c r="D538" s="3" t="s">
        <v>3867</v>
      </c>
      <c r="E538" s="3" t="s">
        <v>3868</v>
      </c>
      <c r="F538" s="3" t="s">
        <v>3869</v>
      </c>
      <c r="G538" s="3" t="s">
        <v>49</v>
      </c>
      <c r="H538" s="3" t="s">
        <v>16</v>
      </c>
      <c r="I538" s="3" t="s">
        <v>3711</v>
      </c>
      <c r="J538" s="3" t="s">
        <v>3870</v>
      </c>
      <c r="K538" s="3" t="str">
        <f>HYPERLINK("http://dx.doi.org/10.1039/c7an00218a","http://dx.doi.org/10.1039/c7an00218a")</f>
        <v>http://dx.doi.org/10.1039/c7an00218a</v>
      </c>
      <c r="L538" s="3" t="s">
        <v>19</v>
      </c>
    </row>
    <row r="539" spans="1:12" ht="40" customHeight="1">
      <c r="A539" s="1">
        <v>537</v>
      </c>
      <c r="B539" s="9">
        <v>2017</v>
      </c>
      <c r="C539" s="11" t="s">
        <v>3871</v>
      </c>
      <c r="D539" s="3" t="s">
        <v>3872</v>
      </c>
      <c r="E539" s="3" t="s">
        <v>3873</v>
      </c>
      <c r="F539" s="3" t="s">
        <v>3874</v>
      </c>
      <c r="G539" s="3" t="s">
        <v>15</v>
      </c>
      <c r="H539" s="3" t="s">
        <v>16</v>
      </c>
      <c r="I539" s="3" t="s">
        <v>3875</v>
      </c>
      <c r="J539" s="3" t="s">
        <v>3876</v>
      </c>
      <c r="K539" s="3" t="str">
        <f>HYPERLINK("http://dx.doi.org/10.1021/acs.analchem.6b04213","http://dx.doi.org/10.1021/acs.analchem.6b04213")</f>
        <v>http://dx.doi.org/10.1021/acs.analchem.6b04213</v>
      </c>
      <c r="L539" s="3" t="s">
        <v>19</v>
      </c>
    </row>
    <row r="540" spans="1:12" ht="40" customHeight="1">
      <c r="A540" s="1">
        <v>538</v>
      </c>
      <c r="B540" s="9">
        <v>2017</v>
      </c>
      <c r="C540" s="11" t="s">
        <v>3877</v>
      </c>
      <c r="D540" s="3" t="s">
        <v>3878</v>
      </c>
      <c r="E540" s="3" t="s">
        <v>3879</v>
      </c>
      <c r="F540" s="3" t="s">
        <v>3880</v>
      </c>
      <c r="G540" s="3" t="s">
        <v>560</v>
      </c>
      <c r="H540" s="3" t="s">
        <v>3881</v>
      </c>
      <c r="I540" s="3" t="s">
        <v>3882</v>
      </c>
      <c r="J540" s="3" t="s">
        <v>3883</v>
      </c>
      <c r="K540" s="3" t="str">
        <f>HYPERLINK("http://dx.doi.org/10.1111/1556-4029.13438","http://dx.doi.org/10.1111/1556-4029.13438")</f>
        <v>http://dx.doi.org/10.1111/1556-4029.13438</v>
      </c>
      <c r="L540" s="3" t="s">
        <v>449</v>
      </c>
    </row>
    <row r="541" spans="1:12" ht="40" customHeight="1">
      <c r="A541" s="1">
        <v>539</v>
      </c>
      <c r="B541" s="9">
        <v>2017</v>
      </c>
      <c r="C541" s="11" t="s">
        <v>3884</v>
      </c>
      <c r="D541" s="3" t="s">
        <v>3885</v>
      </c>
      <c r="E541" s="3" t="s">
        <v>3886</v>
      </c>
      <c r="F541" s="3" t="s">
        <v>3887</v>
      </c>
      <c r="G541" s="3" t="s">
        <v>3888</v>
      </c>
      <c r="H541" s="3" t="s">
        <v>3889</v>
      </c>
      <c r="I541" s="3" t="s">
        <v>3890</v>
      </c>
      <c r="J541" s="3" t="s">
        <v>3891</v>
      </c>
      <c r="K541" s="3" t="str">
        <f>HYPERLINK("http://dx.doi.org/10.1007/s13369-016-2241-0","http://dx.doi.org/10.1007/s13369-016-2241-0")</f>
        <v>http://dx.doi.org/10.1007/s13369-016-2241-0</v>
      </c>
      <c r="L541" s="3" t="s">
        <v>385</v>
      </c>
    </row>
    <row r="542" spans="1:12" ht="40" customHeight="1">
      <c r="A542" s="1">
        <v>540</v>
      </c>
      <c r="B542" s="9">
        <v>2017</v>
      </c>
      <c r="C542" s="11" t="s">
        <v>3892</v>
      </c>
      <c r="D542" s="3" t="s">
        <v>3893</v>
      </c>
      <c r="E542" s="3" t="s">
        <v>3894</v>
      </c>
      <c r="F542" s="3" t="s">
        <v>3895</v>
      </c>
      <c r="G542" s="3" t="s">
        <v>833</v>
      </c>
      <c r="H542" s="3" t="s">
        <v>16</v>
      </c>
      <c r="I542" s="3" t="s">
        <v>3896</v>
      </c>
      <c r="J542" s="3" t="s">
        <v>3897</v>
      </c>
      <c r="K542" s="3" t="str">
        <f>HYPERLINK("http://dx.doi.org/10.1039/c7ra09444b","http://dx.doi.org/10.1039/c7ra09444b")</f>
        <v>http://dx.doi.org/10.1039/c7ra09444b</v>
      </c>
      <c r="L542" s="3" t="s">
        <v>19</v>
      </c>
    </row>
    <row r="543" spans="1:12" ht="40" customHeight="1">
      <c r="A543" s="1">
        <v>541</v>
      </c>
      <c r="B543" s="9">
        <v>2017</v>
      </c>
      <c r="C543" s="11" t="s">
        <v>3898</v>
      </c>
      <c r="D543" s="3" t="s">
        <v>3899</v>
      </c>
      <c r="E543" s="3" t="s">
        <v>3900</v>
      </c>
      <c r="F543" s="3" t="s">
        <v>3901</v>
      </c>
      <c r="G543" s="3" t="s">
        <v>1032</v>
      </c>
      <c r="H543" s="3" t="s">
        <v>3902</v>
      </c>
      <c r="I543" s="3" t="s">
        <v>3903</v>
      </c>
      <c r="J543" s="3" t="s">
        <v>3904</v>
      </c>
      <c r="K543" s="3" t="str">
        <f>HYPERLINK("http://dx.doi.org/10.1016/j.dyepig.2017.02.036","http://dx.doi.org/10.1016/j.dyepig.2017.02.036")</f>
        <v>http://dx.doi.org/10.1016/j.dyepig.2017.02.036</v>
      </c>
      <c r="L543" s="3" t="s">
        <v>1036</v>
      </c>
    </row>
    <row r="544" spans="1:12" ht="40" customHeight="1">
      <c r="A544" s="1">
        <v>542</v>
      </c>
      <c r="B544" s="9">
        <v>2017</v>
      </c>
      <c r="C544" s="11" t="s">
        <v>3905</v>
      </c>
      <c r="D544" s="3" t="s">
        <v>3906</v>
      </c>
      <c r="E544" s="3" t="s">
        <v>3907</v>
      </c>
      <c r="F544" s="3" t="s">
        <v>3908</v>
      </c>
      <c r="G544" s="3" t="s">
        <v>15</v>
      </c>
      <c r="H544" s="3" t="s">
        <v>16</v>
      </c>
      <c r="I544" s="3" t="s">
        <v>3909</v>
      </c>
      <c r="J544" s="3" t="s">
        <v>3910</v>
      </c>
      <c r="K544" s="3" t="str">
        <f>HYPERLINK("http://dx.doi.org/10.1021/acs.analchem.6b04498","http://dx.doi.org/10.1021/acs.analchem.6b04498")</f>
        <v>http://dx.doi.org/10.1021/acs.analchem.6b04498</v>
      </c>
      <c r="L544" s="3" t="s">
        <v>19</v>
      </c>
    </row>
    <row r="545" spans="1:12" ht="40" customHeight="1">
      <c r="A545" s="1">
        <v>543</v>
      </c>
      <c r="B545" s="9">
        <v>2017</v>
      </c>
      <c r="C545" s="11" t="s">
        <v>3911</v>
      </c>
      <c r="D545" s="3" t="s">
        <v>3912</v>
      </c>
      <c r="E545" s="3" t="s">
        <v>3913</v>
      </c>
      <c r="F545" s="3" t="s">
        <v>3914</v>
      </c>
      <c r="G545" s="3" t="s">
        <v>3915</v>
      </c>
      <c r="H545" s="3" t="s">
        <v>3916</v>
      </c>
      <c r="I545" s="3" t="s">
        <v>3917</v>
      </c>
      <c r="J545" s="3" t="s">
        <v>3918</v>
      </c>
      <c r="K545" s="3" t="str">
        <f>HYPERLINK("http://dx.doi.org/10.1016/j.ijms.2017.08.001","http://dx.doi.org/10.1016/j.ijms.2017.08.001")</f>
        <v>http://dx.doi.org/10.1016/j.ijms.2017.08.001</v>
      </c>
      <c r="L545" s="3" t="s">
        <v>3919</v>
      </c>
    </row>
    <row r="546" spans="1:12" ht="40" customHeight="1">
      <c r="A546" s="1">
        <v>544</v>
      </c>
      <c r="B546" s="9">
        <v>2017</v>
      </c>
      <c r="C546" s="11" t="s">
        <v>3920</v>
      </c>
      <c r="D546" s="3" t="s">
        <v>3921</v>
      </c>
      <c r="E546" s="3" t="s">
        <v>3922</v>
      </c>
      <c r="F546" s="3" t="s">
        <v>3923</v>
      </c>
      <c r="G546" s="3" t="s">
        <v>3924</v>
      </c>
      <c r="H546" s="3" t="s">
        <v>3925</v>
      </c>
      <c r="I546" s="3" t="s">
        <v>3926</v>
      </c>
      <c r="J546" s="3" t="s">
        <v>3927</v>
      </c>
      <c r="K546" s="3" t="str">
        <f>HYPERLINK("http://dx.doi.org/10.1016/j.cclet.2017.04.027","http://dx.doi.org/10.1016/j.cclet.2017.04.027")</f>
        <v>http://dx.doi.org/10.1016/j.cclet.2017.04.027</v>
      </c>
      <c r="L546" s="3" t="s">
        <v>19</v>
      </c>
    </row>
    <row r="547" spans="1:12" ht="40" customHeight="1">
      <c r="A547" s="1">
        <v>545</v>
      </c>
      <c r="B547" s="9">
        <v>2017</v>
      </c>
      <c r="C547" s="11" t="s">
        <v>3928</v>
      </c>
      <c r="D547" s="3" t="s">
        <v>3929</v>
      </c>
      <c r="E547" s="3" t="s">
        <v>3930</v>
      </c>
      <c r="F547" s="3" t="s">
        <v>3931</v>
      </c>
      <c r="G547" s="3" t="s">
        <v>80</v>
      </c>
      <c r="H547" s="3" t="s">
        <v>3932</v>
      </c>
      <c r="I547" s="3" t="s">
        <v>3586</v>
      </c>
      <c r="J547" s="3" t="s">
        <v>3933</v>
      </c>
      <c r="K547" s="3" t="str">
        <f>HYPERLINK("http://dx.doi.org/10.1016/j.scijus.2017.02.004","http://dx.doi.org/10.1016/j.scijus.2017.02.004")</f>
        <v>http://dx.doi.org/10.1016/j.scijus.2017.02.004</v>
      </c>
      <c r="L547" s="3" t="s">
        <v>84</v>
      </c>
    </row>
    <row r="548" spans="1:12" ht="40" customHeight="1">
      <c r="A548" s="1">
        <v>546</v>
      </c>
      <c r="B548" s="9">
        <v>2017</v>
      </c>
      <c r="C548" s="11" t="s">
        <v>3934</v>
      </c>
      <c r="D548" s="3" t="s">
        <v>3935</v>
      </c>
      <c r="E548" s="3" t="s">
        <v>3936</v>
      </c>
      <c r="F548" s="3" t="s">
        <v>3937</v>
      </c>
      <c r="G548" s="3" t="s">
        <v>3938</v>
      </c>
      <c r="H548" s="3" t="s">
        <v>3939</v>
      </c>
      <c r="I548" s="3" t="s">
        <v>3940</v>
      </c>
      <c r="J548" s="3" t="s">
        <v>3941</v>
      </c>
      <c r="K548" s="3" t="str">
        <f>HYPERLINK("http://dx.doi.org/10.1016/j.foodhyd.2016.12.020","http://dx.doi.org/10.1016/j.foodhyd.2016.12.020")</f>
        <v>http://dx.doi.org/10.1016/j.foodhyd.2016.12.020</v>
      </c>
      <c r="L548" s="3" t="s">
        <v>984</v>
      </c>
    </row>
    <row r="549" spans="1:12" ht="40" customHeight="1">
      <c r="A549" s="1">
        <v>547</v>
      </c>
      <c r="B549" s="9">
        <v>2016</v>
      </c>
      <c r="C549" s="11" t="s">
        <v>3942</v>
      </c>
      <c r="D549" s="3" t="s">
        <v>3943</v>
      </c>
      <c r="E549" s="3" t="s">
        <v>3944</v>
      </c>
      <c r="F549" s="3" t="s">
        <v>3945</v>
      </c>
      <c r="G549" s="3" t="s">
        <v>80</v>
      </c>
      <c r="H549" s="3" t="s">
        <v>3946</v>
      </c>
      <c r="I549" s="3" t="s">
        <v>3441</v>
      </c>
      <c r="J549" s="3" t="s">
        <v>3947</v>
      </c>
      <c r="K549" s="3" t="str">
        <f>HYPERLINK("http://dx.doi.org/10.1016/j.scijus.2015.12.007","http://dx.doi.org/10.1016/j.scijus.2015.12.007")</f>
        <v>http://dx.doi.org/10.1016/j.scijus.2015.12.007</v>
      </c>
      <c r="L549" s="3" t="s">
        <v>84</v>
      </c>
    </row>
    <row r="550" spans="1:12" ht="40" customHeight="1">
      <c r="A550" s="1">
        <v>548</v>
      </c>
      <c r="B550" s="9">
        <v>2016</v>
      </c>
      <c r="C550" s="11" t="s">
        <v>3948</v>
      </c>
      <c r="D550" s="3" t="s">
        <v>3949</v>
      </c>
      <c r="E550" s="3" t="s">
        <v>3950</v>
      </c>
      <c r="F550" s="3" t="s">
        <v>3951</v>
      </c>
      <c r="G550" s="3" t="s">
        <v>80</v>
      </c>
      <c r="H550" s="3" t="s">
        <v>3952</v>
      </c>
      <c r="I550" s="3" t="s">
        <v>1683</v>
      </c>
      <c r="J550" s="3" t="s">
        <v>3953</v>
      </c>
      <c r="K550" s="3" t="str">
        <f>HYPERLINK("http://dx.doi.org/10.1016/j.scijus.2015.12.004","http://dx.doi.org/10.1016/j.scijus.2015.12.004")</f>
        <v>http://dx.doi.org/10.1016/j.scijus.2015.12.004</v>
      </c>
      <c r="L550" s="3" t="s">
        <v>84</v>
      </c>
    </row>
    <row r="551" spans="1:12" ht="40" customHeight="1">
      <c r="A551" s="1">
        <v>549</v>
      </c>
      <c r="B551" s="9">
        <v>2016</v>
      </c>
      <c r="C551" s="11" t="s">
        <v>3954</v>
      </c>
      <c r="D551" s="3" t="s">
        <v>3955</v>
      </c>
      <c r="E551" s="3" t="s">
        <v>3956</v>
      </c>
      <c r="F551" s="3" t="s">
        <v>3957</v>
      </c>
      <c r="G551" s="3" t="s">
        <v>1128</v>
      </c>
      <c r="H551" s="3" t="s">
        <v>16</v>
      </c>
      <c r="I551" s="3" t="s">
        <v>3958</v>
      </c>
      <c r="J551" s="3" t="s">
        <v>3959</v>
      </c>
      <c r="K551" s="3" t="str">
        <f>HYPERLINK("http://dx.doi.org/10.1039/c6cc02556k","http://dx.doi.org/10.1039/c6cc02556k")</f>
        <v>http://dx.doi.org/10.1039/c6cc02556k</v>
      </c>
      <c r="L551" s="3" t="s">
        <v>19</v>
      </c>
    </row>
    <row r="552" spans="1:12" ht="40" customHeight="1">
      <c r="A552" s="1">
        <v>550</v>
      </c>
      <c r="B552" s="9">
        <v>2016</v>
      </c>
      <c r="C552" s="11" t="s">
        <v>3960</v>
      </c>
      <c r="D552" s="3" t="s">
        <v>3961</v>
      </c>
      <c r="E552" s="3" t="s">
        <v>3962</v>
      </c>
      <c r="F552" s="3" t="s">
        <v>3963</v>
      </c>
      <c r="G552" s="3" t="s">
        <v>454</v>
      </c>
      <c r="H552" s="3" t="s">
        <v>3964</v>
      </c>
      <c r="I552" s="3" t="s">
        <v>3965</v>
      </c>
      <c r="J552" s="3" t="s">
        <v>3966</v>
      </c>
      <c r="K552" s="3" t="str">
        <f>HYPERLINK("http://dx.doi.org/10.1016/j.forsciint.2016.04.009","http://dx.doi.org/10.1016/j.forsciint.2016.04.009")</f>
        <v>http://dx.doi.org/10.1016/j.forsciint.2016.04.009</v>
      </c>
      <c r="L552" s="3" t="s">
        <v>449</v>
      </c>
    </row>
    <row r="553" spans="1:12" ht="40" customHeight="1">
      <c r="A553" s="1">
        <v>551</v>
      </c>
      <c r="B553" s="9">
        <v>2016</v>
      </c>
      <c r="C553" s="11" t="s">
        <v>3967</v>
      </c>
      <c r="D553" s="3" t="s">
        <v>3968</v>
      </c>
      <c r="E553" s="3" t="s">
        <v>3969</v>
      </c>
      <c r="F553" s="3" t="s">
        <v>3970</v>
      </c>
      <c r="G553" s="3" t="s">
        <v>560</v>
      </c>
      <c r="H553" s="3" t="s">
        <v>3971</v>
      </c>
      <c r="I553" s="3" t="s">
        <v>3972</v>
      </c>
      <c r="J553" s="3" t="s">
        <v>3973</v>
      </c>
      <c r="K553" s="3" t="str">
        <f>HYPERLINK("http://dx.doi.org/10.1111/1556-4029.13063","http://dx.doi.org/10.1111/1556-4029.13063")</f>
        <v>http://dx.doi.org/10.1111/1556-4029.13063</v>
      </c>
      <c r="L553" s="3" t="s">
        <v>449</v>
      </c>
    </row>
    <row r="554" spans="1:12" ht="40" customHeight="1">
      <c r="A554" s="1">
        <v>552</v>
      </c>
      <c r="B554" s="9">
        <v>2016</v>
      </c>
      <c r="C554" s="11" t="s">
        <v>3974</v>
      </c>
      <c r="D554" s="3" t="s">
        <v>3975</v>
      </c>
      <c r="E554" s="3" t="s">
        <v>3976</v>
      </c>
      <c r="F554" s="3" t="s">
        <v>3977</v>
      </c>
      <c r="G554" s="3" t="s">
        <v>560</v>
      </c>
      <c r="H554" s="3" t="s">
        <v>3978</v>
      </c>
      <c r="I554" s="3" t="s">
        <v>3979</v>
      </c>
      <c r="J554" s="3" t="s">
        <v>3980</v>
      </c>
      <c r="K554" s="3" t="str">
        <f>HYPERLINK("http://dx.doi.org/10.1111/1556-4029.13065","http://dx.doi.org/10.1111/1556-4029.13065")</f>
        <v>http://dx.doi.org/10.1111/1556-4029.13065</v>
      </c>
      <c r="L554" s="3" t="s">
        <v>449</v>
      </c>
    </row>
    <row r="555" spans="1:12" ht="40" customHeight="1">
      <c r="A555" s="1">
        <v>553</v>
      </c>
      <c r="B555" s="9">
        <v>2016</v>
      </c>
      <c r="C555" s="11" t="s">
        <v>3981</v>
      </c>
      <c r="D555" s="3" t="s">
        <v>3982</v>
      </c>
      <c r="E555" s="3" t="s">
        <v>3983</v>
      </c>
      <c r="F555" s="3" t="s">
        <v>3984</v>
      </c>
      <c r="G555" s="3" t="s">
        <v>3411</v>
      </c>
      <c r="H555" s="3" t="s">
        <v>3985</v>
      </c>
      <c r="I555" s="3" t="s">
        <v>3986</v>
      </c>
      <c r="J555" s="3" t="s">
        <v>3987</v>
      </c>
      <c r="K555" s="3" t="str">
        <f>HYPERLINK("http://dx.doi.org/10.1088/2053-1591/3/1/015004","http://dx.doi.org/10.1088/2053-1591/3/1/015004")</f>
        <v>http://dx.doi.org/10.1088/2053-1591/3/1/015004</v>
      </c>
      <c r="L555" s="3" t="s">
        <v>118</v>
      </c>
    </row>
    <row r="556" spans="1:12" ht="40" customHeight="1">
      <c r="A556" s="1">
        <v>554</v>
      </c>
      <c r="B556" s="9">
        <v>2016</v>
      </c>
      <c r="C556" s="11" t="s">
        <v>3988</v>
      </c>
      <c r="D556" s="3" t="s">
        <v>3989</v>
      </c>
      <c r="E556" s="3" t="s">
        <v>3990</v>
      </c>
      <c r="F556" s="3" t="s">
        <v>3991</v>
      </c>
      <c r="G556" s="3" t="s">
        <v>560</v>
      </c>
      <c r="H556" s="3" t="s">
        <v>3992</v>
      </c>
      <c r="I556" s="3" t="s">
        <v>3993</v>
      </c>
      <c r="J556" s="3" t="s">
        <v>3994</v>
      </c>
      <c r="K556" s="3" t="str">
        <f>HYPERLINK("http://dx.doi.org/10.1111/1556-4029.12959","http://dx.doi.org/10.1111/1556-4029.12959")</f>
        <v>http://dx.doi.org/10.1111/1556-4029.12959</v>
      </c>
      <c r="L556" s="3" t="s">
        <v>449</v>
      </c>
    </row>
    <row r="557" spans="1:12" ht="40" customHeight="1">
      <c r="A557" s="1">
        <v>555</v>
      </c>
      <c r="B557" s="9">
        <v>2016</v>
      </c>
      <c r="C557" s="11" t="s">
        <v>3995</v>
      </c>
      <c r="D557" s="3" t="s">
        <v>3996</v>
      </c>
      <c r="E557" s="3" t="s">
        <v>3997</v>
      </c>
      <c r="F557" s="3" t="s">
        <v>3998</v>
      </c>
      <c r="G557" s="3" t="s">
        <v>3999</v>
      </c>
      <c r="H557" s="3" t="s">
        <v>16</v>
      </c>
      <c r="I557" s="3" t="s">
        <v>3586</v>
      </c>
      <c r="J557" s="3" t="s">
        <v>4000</v>
      </c>
      <c r="K557" s="3" t="str">
        <f>HYPERLINK("http://dx.doi.org/10.1016/j.jchb.2015.09.004","http://dx.doi.org/10.1016/j.jchb.2015.09.004")</f>
        <v>http://dx.doi.org/10.1016/j.jchb.2015.09.004</v>
      </c>
      <c r="L557" s="3" t="s">
        <v>1166</v>
      </c>
    </row>
    <row r="558" spans="1:12" ht="40" customHeight="1">
      <c r="A558" s="1">
        <v>556</v>
      </c>
      <c r="B558" s="9">
        <v>2016</v>
      </c>
      <c r="C558" s="11" t="s">
        <v>4001</v>
      </c>
      <c r="D558" s="3" t="s">
        <v>4002</v>
      </c>
      <c r="E558" s="3" t="s">
        <v>4003</v>
      </c>
      <c r="F558" s="3" t="s">
        <v>4004</v>
      </c>
      <c r="G558" s="3" t="s">
        <v>4005</v>
      </c>
      <c r="H558" s="3" t="s">
        <v>4006</v>
      </c>
      <c r="I558" s="3" t="s">
        <v>4007</v>
      </c>
      <c r="J558" s="3" t="s">
        <v>4008</v>
      </c>
      <c r="K558" s="3" t="str">
        <f>HYPERLINK("http://dx.doi.org/10.3892/etm.2016.3245","http://dx.doi.org/10.3892/etm.2016.3245")</f>
        <v>http://dx.doi.org/10.3892/etm.2016.3245</v>
      </c>
      <c r="L558" s="3" t="s">
        <v>4009</v>
      </c>
    </row>
    <row r="559" spans="1:12" ht="40" customHeight="1">
      <c r="A559" s="1">
        <v>557</v>
      </c>
      <c r="B559" s="9">
        <v>2016</v>
      </c>
      <c r="C559" s="11" t="s">
        <v>4010</v>
      </c>
      <c r="D559" s="3" t="s">
        <v>4011</v>
      </c>
      <c r="E559" s="3" t="s">
        <v>4012</v>
      </c>
      <c r="F559" s="3" t="s">
        <v>4013</v>
      </c>
      <c r="G559" s="3" t="s">
        <v>4014</v>
      </c>
      <c r="H559" s="3" t="s">
        <v>16</v>
      </c>
      <c r="I559" s="3" t="s">
        <v>4015</v>
      </c>
      <c r="J559" s="3" t="s">
        <v>4016</v>
      </c>
      <c r="K559" s="3" t="str">
        <f>HYPERLINK("http://dx.doi.org/10.1364/OE.24.006459","http://dx.doi.org/10.1364/OE.24.006459")</f>
        <v>http://dx.doi.org/10.1364/OE.24.006459</v>
      </c>
      <c r="L559" s="3" t="s">
        <v>66</v>
      </c>
    </row>
    <row r="560" spans="1:12" ht="40" customHeight="1">
      <c r="A560" s="1">
        <v>558</v>
      </c>
      <c r="B560" s="9">
        <v>2016</v>
      </c>
      <c r="C560" s="11" t="s">
        <v>4017</v>
      </c>
      <c r="D560" s="3" t="s">
        <v>4018</v>
      </c>
      <c r="E560" s="3" t="s">
        <v>4019</v>
      </c>
      <c r="F560" s="3" t="s">
        <v>4020</v>
      </c>
      <c r="G560" s="3" t="s">
        <v>4021</v>
      </c>
      <c r="H560" s="3" t="s">
        <v>4022</v>
      </c>
      <c r="I560" s="3" t="s">
        <v>4023</v>
      </c>
      <c r="J560" s="3" t="s">
        <v>4024</v>
      </c>
      <c r="K560" s="3" t="str">
        <f>HYPERLINK("http://dx.doi.org/10.1016/j.cviu.2015.09.004","http://dx.doi.org/10.1016/j.cviu.2015.09.004")</f>
        <v>http://dx.doi.org/10.1016/j.cviu.2015.09.004</v>
      </c>
      <c r="L560" s="3" t="s">
        <v>100</v>
      </c>
    </row>
    <row r="561" spans="1:12" ht="40" customHeight="1">
      <c r="A561" s="1">
        <v>559</v>
      </c>
      <c r="B561" s="9">
        <v>2016</v>
      </c>
      <c r="C561" s="11" t="s">
        <v>4025</v>
      </c>
      <c r="D561" s="3" t="s">
        <v>4026</v>
      </c>
      <c r="E561" s="3" t="s">
        <v>4027</v>
      </c>
      <c r="F561" s="3" t="s">
        <v>4028</v>
      </c>
      <c r="G561" s="3" t="s">
        <v>4029</v>
      </c>
      <c r="H561" s="3" t="s">
        <v>4030</v>
      </c>
      <c r="I561" s="3" t="s">
        <v>4031</v>
      </c>
      <c r="J561" s="3" t="s">
        <v>4032</v>
      </c>
      <c r="K561" s="3" t="str">
        <f>HYPERLINK("http://dx.doi.org/10.1145/2938727","http://dx.doi.org/10.1145/2938727")</f>
        <v>http://dx.doi.org/10.1145/2938727</v>
      </c>
      <c r="L561" s="3" t="s">
        <v>35</v>
      </c>
    </row>
    <row r="562" spans="1:12" ht="40" customHeight="1">
      <c r="A562" s="1">
        <v>560</v>
      </c>
      <c r="B562" s="9">
        <v>2016</v>
      </c>
      <c r="C562" s="11" t="s">
        <v>4033</v>
      </c>
      <c r="D562" s="3" t="s">
        <v>4034</v>
      </c>
      <c r="E562" s="3" t="s">
        <v>4035</v>
      </c>
      <c r="F562" s="3" t="s">
        <v>4036</v>
      </c>
      <c r="G562" s="3" t="s">
        <v>560</v>
      </c>
      <c r="H562" s="3" t="s">
        <v>4037</v>
      </c>
      <c r="I562" s="3" t="s">
        <v>456</v>
      </c>
      <c r="J562" s="3" t="s">
        <v>4038</v>
      </c>
      <c r="K562" s="3" t="str">
        <f>HYPERLINK("http://dx.doi.org/10.1111/1556-4029.13007","http://dx.doi.org/10.1111/1556-4029.13007")</f>
        <v>http://dx.doi.org/10.1111/1556-4029.13007</v>
      </c>
      <c r="L562" s="3" t="s">
        <v>449</v>
      </c>
    </row>
    <row r="563" spans="1:12" ht="40" customHeight="1">
      <c r="A563" s="1">
        <v>561</v>
      </c>
      <c r="B563" s="9">
        <v>2016</v>
      </c>
      <c r="C563" s="11" t="s">
        <v>4039</v>
      </c>
      <c r="D563" s="3" t="s">
        <v>4040</v>
      </c>
      <c r="E563" s="3" t="s">
        <v>4041</v>
      </c>
      <c r="F563" s="3" t="s">
        <v>4042</v>
      </c>
      <c r="G563" s="3" t="s">
        <v>560</v>
      </c>
      <c r="H563" s="3" t="s">
        <v>4043</v>
      </c>
      <c r="I563" s="3" t="s">
        <v>4044</v>
      </c>
      <c r="J563" s="3" t="s">
        <v>4045</v>
      </c>
      <c r="K563" s="3" t="str">
        <f>HYPERLINK("http://dx.doi.org/10.1111/1556-4029.13099","http://dx.doi.org/10.1111/1556-4029.13099")</f>
        <v>http://dx.doi.org/10.1111/1556-4029.13099</v>
      </c>
      <c r="L563" s="3" t="s">
        <v>449</v>
      </c>
    </row>
    <row r="564" spans="1:12" ht="40" customHeight="1">
      <c r="A564" s="1">
        <v>562</v>
      </c>
      <c r="B564" s="9">
        <v>2016</v>
      </c>
      <c r="C564" s="11" t="s">
        <v>4046</v>
      </c>
      <c r="D564" s="3" t="s">
        <v>4047</v>
      </c>
      <c r="E564" s="3" t="s">
        <v>4048</v>
      </c>
      <c r="F564" s="3" t="s">
        <v>4049</v>
      </c>
      <c r="G564" s="3" t="s">
        <v>1348</v>
      </c>
      <c r="H564" s="3" t="s">
        <v>4050</v>
      </c>
      <c r="I564" s="3" t="s">
        <v>1772</v>
      </c>
      <c r="J564" s="3" t="s">
        <v>4051</v>
      </c>
      <c r="K564" s="3" t="str">
        <f>HYPERLINK("http://dx.doi.org/10.1016/j.electacta.2016.05.200","http://dx.doi.org/10.1016/j.electacta.2016.05.200")</f>
        <v>http://dx.doi.org/10.1016/j.electacta.2016.05.200</v>
      </c>
      <c r="L564" s="3" t="s">
        <v>1352</v>
      </c>
    </row>
    <row r="565" spans="1:12" ht="40" customHeight="1">
      <c r="A565" s="1">
        <v>563</v>
      </c>
      <c r="B565" s="9">
        <v>2016</v>
      </c>
      <c r="C565" s="11" t="s">
        <v>4052</v>
      </c>
      <c r="D565" s="3" t="s">
        <v>4053</v>
      </c>
      <c r="E565" s="3" t="s">
        <v>4054</v>
      </c>
      <c r="F565" s="3" t="s">
        <v>4055</v>
      </c>
      <c r="G565" s="3" t="s">
        <v>4056</v>
      </c>
      <c r="H565" s="3" t="s">
        <v>4057</v>
      </c>
      <c r="I565" s="3" t="s">
        <v>4058</v>
      </c>
      <c r="J565" s="3" t="s">
        <v>4059</v>
      </c>
      <c r="K565" s="3" t="str">
        <f>HYPERLINK("http://dx.doi.org/10.1002/pmic.201500544","http://dx.doi.org/10.1002/pmic.201500544")</f>
        <v>http://dx.doi.org/10.1002/pmic.201500544</v>
      </c>
      <c r="L565" s="3" t="s">
        <v>4060</v>
      </c>
    </row>
    <row r="566" spans="1:12" ht="40" customHeight="1">
      <c r="A566" s="1">
        <v>564</v>
      </c>
      <c r="B566" s="9">
        <v>2016</v>
      </c>
      <c r="C566" s="11" t="s">
        <v>4061</v>
      </c>
      <c r="D566" s="3" t="s">
        <v>4062</v>
      </c>
      <c r="E566" s="3" t="s">
        <v>4063</v>
      </c>
      <c r="F566" s="3" t="s">
        <v>4064</v>
      </c>
      <c r="G566" s="3" t="s">
        <v>4065</v>
      </c>
      <c r="H566" s="3" t="s">
        <v>4066</v>
      </c>
      <c r="I566" s="3" t="s">
        <v>4067</v>
      </c>
      <c r="J566" s="3" t="s">
        <v>4068</v>
      </c>
      <c r="K566" s="3" t="str">
        <f>HYPERLINK("http://dx.doi.org/10.1186/s12951-016-0228-3","http://dx.doi.org/10.1186/s12951-016-0228-3")</f>
        <v>http://dx.doi.org/10.1186/s12951-016-0228-3</v>
      </c>
      <c r="L566" s="3" t="s">
        <v>4069</v>
      </c>
    </row>
    <row r="567" spans="1:12" ht="40" customHeight="1">
      <c r="A567" s="1">
        <v>565</v>
      </c>
      <c r="B567" s="9">
        <v>2016</v>
      </c>
      <c r="C567" s="11" t="s">
        <v>4070</v>
      </c>
      <c r="D567" s="3" t="s">
        <v>4071</v>
      </c>
      <c r="E567" s="3" t="s">
        <v>4072</v>
      </c>
      <c r="F567" s="3" t="s">
        <v>4073</v>
      </c>
      <c r="G567" s="3" t="s">
        <v>49</v>
      </c>
      <c r="H567" s="3" t="s">
        <v>16</v>
      </c>
      <c r="I567" s="3" t="s">
        <v>4074</v>
      </c>
      <c r="J567" s="3" t="s">
        <v>4075</v>
      </c>
      <c r="K567" s="3" t="str">
        <f>HYPERLINK("http://dx.doi.org/10.1039/c6an01121g","http://dx.doi.org/10.1039/c6an01121g")</f>
        <v>http://dx.doi.org/10.1039/c6an01121g</v>
      </c>
      <c r="L567" s="3" t="s">
        <v>19</v>
      </c>
    </row>
    <row r="568" spans="1:12" ht="40" customHeight="1">
      <c r="A568" s="1">
        <v>566</v>
      </c>
      <c r="B568" s="9">
        <v>2016</v>
      </c>
      <c r="C568" s="11" t="s">
        <v>4076</v>
      </c>
      <c r="D568" s="3" t="s">
        <v>4077</v>
      </c>
      <c r="E568" s="3" t="s">
        <v>4078</v>
      </c>
      <c r="F568" s="3" t="s">
        <v>4079</v>
      </c>
      <c r="G568" s="3" t="s">
        <v>709</v>
      </c>
      <c r="H568" s="3" t="s">
        <v>4080</v>
      </c>
      <c r="I568" s="3" t="s">
        <v>3010</v>
      </c>
      <c r="J568" s="3" t="s">
        <v>4081</v>
      </c>
      <c r="K568" s="3" t="str">
        <f>HYPERLINK("http://dx.doi.org/10.1007/s00216-015-9216-y","http://dx.doi.org/10.1007/s00216-015-9216-y")</f>
        <v>http://dx.doi.org/10.1007/s00216-015-9216-y</v>
      </c>
      <c r="L568" s="3" t="s">
        <v>525</v>
      </c>
    </row>
    <row r="569" spans="1:12" ht="40" customHeight="1">
      <c r="A569" s="1">
        <v>567</v>
      </c>
      <c r="B569" s="9">
        <v>2016</v>
      </c>
      <c r="C569" s="11" t="s">
        <v>4082</v>
      </c>
      <c r="D569" s="3" t="s">
        <v>4083</v>
      </c>
      <c r="E569" s="3" t="s">
        <v>4084</v>
      </c>
      <c r="F569" s="3" t="s">
        <v>4085</v>
      </c>
      <c r="G569" s="3" t="s">
        <v>876</v>
      </c>
      <c r="H569" s="3" t="s">
        <v>4086</v>
      </c>
      <c r="I569" s="3" t="s">
        <v>4087</v>
      </c>
      <c r="J569" s="3" t="s">
        <v>4088</v>
      </c>
      <c r="K569" s="3" t="str">
        <f>HYPERLINK("http://dx.doi.org/10.1016/j.jflm.2016.10.003","http://dx.doi.org/10.1016/j.jflm.2016.10.003")</f>
        <v>http://dx.doi.org/10.1016/j.jflm.2016.10.003</v>
      </c>
      <c r="L569" s="3" t="s">
        <v>449</v>
      </c>
    </row>
    <row r="570" spans="1:12" ht="40" customHeight="1">
      <c r="A570" s="1">
        <v>568</v>
      </c>
      <c r="B570" s="9">
        <v>2016</v>
      </c>
      <c r="C570" s="11" t="s">
        <v>4089</v>
      </c>
      <c r="D570" s="3" t="s">
        <v>4090</v>
      </c>
      <c r="E570" s="3" t="s">
        <v>4091</v>
      </c>
      <c r="F570" s="3" t="s">
        <v>4092</v>
      </c>
      <c r="G570" s="3" t="s">
        <v>4093</v>
      </c>
      <c r="H570" s="3" t="s">
        <v>4094</v>
      </c>
      <c r="I570" s="3" t="s">
        <v>4095</v>
      </c>
      <c r="J570" s="3" t="s">
        <v>4096</v>
      </c>
      <c r="K570" s="3" t="str">
        <f>HYPERLINK("http://dx.doi.org/10.1002/ajpa.22869","http://dx.doi.org/10.1002/ajpa.22869")</f>
        <v>http://dx.doi.org/10.1002/ajpa.22869</v>
      </c>
      <c r="L570" s="3" t="s">
        <v>4097</v>
      </c>
    </row>
    <row r="571" spans="1:12" ht="40" customHeight="1">
      <c r="A571" s="1">
        <v>569</v>
      </c>
      <c r="B571" s="9">
        <v>2016</v>
      </c>
      <c r="C571" s="11" t="s">
        <v>4098</v>
      </c>
      <c r="D571" s="3" t="s">
        <v>4099</v>
      </c>
      <c r="E571" s="3" t="s">
        <v>4100</v>
      </c>
      <c r="F571" s="3" t="s">
        <v>4101</v>
      </c>
      <c r="G571" s="3" t="s">
        <v>462</v>
      </c>
      <c r="H571" s="3" t="s">
        <v>4102</v>
      </c>
      <c r="I571" s="3" t="s">
        <v>4103</v>
      </c>
      <c r="J571" s="3" t="s">
        <v>4104</v>
      </c>
      <c r="K571" s="3" t="str">
        <f>HYPERLINK("http://dx.doi.org/10.1080/00450618.2015.1052755","http://dx.doi.org/10.1080/00450618.2015.1052755")</f>
        <v>http://dx.doi.org/10.1080/00450618.2015.1052755</v>
      </c>
      <c r="L571" s="3" t="s">
        <v>449</v>
      </c>
    </row>
    <row r="572" spans="1:12" ht="40" customHeight="1">
      <c r="A572" s="1">
        <v>570</v>
      </c>
      <c r="B572" s="9">
        <v>2016</v>
      </c>
      <c r="C572" s="11" t="s">
        <v>4105</v>
      </c>
      <c r="D572" s="3" t="s">
        <v>4106</v>
      </c>
      <c r="E572" s="3" t="s">
        <v>4107</v>
      </c>
      <c r="F572" s="3" t="s">
        <v>4108</v>
      </c>
      <c r="G572" s="3" t="s">
        <v>80</v>
      </c>
      <c r="H572" s="3" t="s">
        <v>4109</v>
      </c>
      <c r="I572" s="3" t="s">
        <v>4110</v>
      </c>
      <c r="J572" s="3" t="s">
        <v>4111</v>
      </c>
      <c r="K572" s="3" t="str">
        <f>HYPERLINK("http://dx.doi.org/10.1016/j.scijus.2015.12.002","http://dx.doi.org/10.1016/j.scijus.2015.12.002")</f>
        <v>http://dx.doi.org/10.1016/j.scijus.2015.12.002</v>
      </c>
      <c r="L572" s="3" t="s">
        <v>84</v>
      </c>
    </row>
    <row r="573" spans="1:12" ht="40" customHeight="1">
      <c r="A573" s="1">
        <v>571</v>
      </c>
      <c r="B573" s="9">
        <v>2016</v>
      </c>
      <c r="C573" s="11" t="s">
        <v>4112</v>
      </c>
      <c r="D573" s="3" t="s">
        <v>4113</v>
      </c>
      <c r="E573" s="3" t="s">
        <v>4114</v>
      </c>
      <c r="F573" s="3" t="s">
        <v>4115</v>
      </c>
      <c r="G573" s="3" t="s">
        <v>4116</v>
      </c>
      <c r="H573" s="3" t="s">
        <v>4117</v>
      </c>
      <c r="I573" s="3" t="s">
        <v>4118</v>
      </c>
      <c r="J573" s="3" t="s">
        <v>4119</v>
      </c>
      <c r="K573" s="3" t="str">
        <f>HYPERLINK("http://dx.doi.org/10.3989/tp.2016.12168","http://dx.doi.org/10.3989/tp.2016.12168")</f>
        <v>http://dx.doi.org/10.3989/tp.2016.12168</v>
      </c>
      <c r="L573" s="3" t="s">
        <v>4120</v>
      </c>
    </row>
    <row r="574" spans="1:12" ht="40" customHeight="1">
      <c r="A574" s="1">
        <v>572</v>
      </c>
      <c r="B574" s="9">
        <v>2016</v>
      </c>
      <c r="C574" s="11" t="s">
        <v>4121</v>
      </c>
      <c r="D574" s="3" t="s">
        <v>4122</v>
      </c>
      <c r="E574" s="3" t="s">
        <v>3944</v>
      </c>
      <c r="F574" s="3" t="s">
        <v>3945</v>
      </c>
      <c r="G574" s="3" t="s">
        <v>80</v>
      </c>
      <c r="H574" s="3" t="s">
        <v>4123</v>
      </c>
      <c r="I574" s="3" t="s">
        <v>3441</v>
      </c>
      <c r="J574" s="3" t="s">
        <v>4124</v>
      </c>
      <c r="K574" s="3" t="str">
        <f>HYPERLINK("http://dx.doi.org/10.1016/j.scijus.2016.01.005","http://dx.doi.org/10.1016/j.scijus.2016.01.005")</f>
        <v>http://dx.doi.org/10.1016/j.scijus.2016.01.005</v>
      </c>
      <c r="L574" s="3" t="s">
        <v>84</v>
      </c>
    </row>
    <row r="575" spans="1:12" ht="40" customHeight="1">
      <c r="A575" s="1">
        <v>573</v>
      </c>
      <c r="B575" s="9">
        <v>2016</v>
      </c>
      <c r="C575" s="11" t="s">
        <v>4125</v>
      </c>
      <c r="D575" s="3" t="s">
        <v>4126</v>
      </c>
      <c r="E575" s="3" t="s">
        <v>3944</v>
      </c>
      <c r="F575" s="3" t="s">
        <v>3945</v>
      </c>
      <c r="G575" s="3" t="s">
        <v>80</v>
      </c>
      <c r="H575" s="3" t="s">
        <v>4127</v>
      </c>
      <c r="I575" s="3" t="s">
        <v>3441</v>
      </c>
      <c r="J575" s="3" t="s">
        <v>4128</v>
      </c>
      <c r="K575" s="3" t="str">
        <f>HYPERLINK("http://dx.doi.org/10.1016/j.scijus.2016.01.004","http://dx.doi.org/10.1016/j.scijus.2016.01.004")</f>
        <v>http://dx.doi.org/10.1016/j.scijus.2016.01.004</v>
      </c>
      <c r="L575" s="3" t="s">
        <v>84</v>
      </c>
    </row>
    <row r="576" spans="1:12" ht="40" customHeight="1">
      <c r="A576" s="1">
        <v>574</v>
      </c>
      <c r="B576" s="9">
        <v>2016</v>
      </c>
      <c r="C576" s="11" t="s">
        <v>4129</v>
      </c>
      <c r="D576" s="3" t="s">
        <v>4130</v>
      </c>
      <c r="E576" s="3" t="s">
        <v>4131</v>
      </c>
      <c r="F576" s="3" t="s">
        <v>4132</v>
      </c>
      <c r="G576" s="3" t="s">
        <v>80</v>
      </c>
      <c r="H576" s="3" t="s">
        <v>4133</v>
      </c>
      <c r="I576" s="3" t="s">
        <v>4134</v>
      </c>
      <c r="J576" s="3" t="s">
        <v>4135</v>
      </c>
      <c r="K576" s="3" t="str">
        <f>HYPERLINK("http://dx.doi.org/10.1016/j.scijus.2015.10.003","http://dx.doi.org/10.1016/j.scijus.2015.10.003")</f>
        <v>http://dx.doi.org/10.1016/j.scijus.2015.10.003</v>
      </c>
      <c r="L576" s="3" t="s">
        <v>84</v>
      </c>
    </row>
    <row r="577" spans="1:12" ht="40" customHeight="1">
      <c r="A577" s="1">
        <v>575</v>
      </c>
      <c r="B577" s="9">
        <v>2016</v>
      </c>
      <c r="C577" s="11" t="s">
        <v>4136</v>
      </c>
      <c r="D577" s="3" t="s">
        <v>4137</v>
      </c>
      <c r="E577" s="3" t="s">
        <v>4138</v>
      </c>
      <c r="F577" s="3" t="s">
        <v>4139</v>
      </c>
      <c r="G577" s="3" t="s">
        <v>454</v>
      </c>
      <c r="H577" s="3" t="s">
        <v>4140</v>
      </c>
      <c r="I577" s="3" t="s">
        <v>4141</v>
      </c>
      <c r="J577" s="3" t="s">
        <v>4142</v>
      </c>
      <c r="K577" s="3" t="str">
        <f>HYPERLINK("http://dx.doi.org/10.1016/j.forsciint.2016.02.041","http://dx.doi.org/10.1016/j.forsciint.2016.02.041")</f>
        <v>http://dx.doi.org/10.1016/j.forsciint.2016.02.041</v>
      </c>
      <c r="L577" s="3" t="s">
        <v>449</v>
      </c>
    </row>
    <row r="578" spans="1:12" ht="40" customHeight="1">
      <c r="A578" s="1">
        <v>576</v>
      </c>
      <c r="B578" s="9">
        <v>2016</v>
      </c>
      <c r="C578" s="11" t="s">
        <v>4143</v>
      </c>
      <c r="D578" s="3" t="s">
        <v>4144</v>
      </c>
      <c r="E578" s="3" t="s">
        <v>4145</v>
      </c>
      <c r="F578" s="3" t="s">
        <v>4146</v>
      </c>
      <c r="G578" s="3" t="s">
        <v>876</v>
      </c>
      <c r="H578" s="3" t="s">
        <v>4147</v>
      </c>
      <c r="I578" s="3" t="s">
        <v>4148</v>
      </c>
      <c r="J578" s="3" t="s">
        <v>4149</v>
      </c>
      <c r="K578" s="3" t="str">
        <f>HYPERLINK("http://dx.doi.org/10.1016/j.jflm.2016.05.005","http://dx.doi.org/10.1016/j.jflm.2016.05.005")</f>
        <v>http://dx.doi.org/10.1016/j.jflm.2016.05.005</v>
      </c>
      <c r="L578" s="3" t="s">
        <v>449</v>
      </c>
    </row>
    <row r="579" spans="1:12" ht="40" customHeight="1">
      <c r="A579" s="1">
        <v>577</v>
      </c>
      <c r="B579" s="9">
        <v>2016</v>
      </c>
      <c r="C579" s="11" t="s">
        <v>4150</v>
      </c>
      <c r="D579" s="3" t="s">
        <v>4151</v>
      </c>
      <c r="E579" s="3" t="s">
        <v>4152</v>
      </c>
      <c r="F579" s="3" t="s">
        <v>4153</v>
      </c>
      <c r="G579" s="3" t="s">
        <v>560</v>
      </c>
      <c r="H579" s="3" t="s">
        <v>4154</v>
      </c>
      <c r="I579" s="3" t="s">
        <v>4155</v>
      </c>
      <c r="J579" s="3" t="s">
        <v>4156</v>
      </c>
      <c r="K579" s="3" t="str">
        <f>HYPERLINK("http://dx.doi.org/10.1111/1556-4029.12973","http://dx.doi.org/10.1111/1556-4029.12973")</f>
        <v>http://dx.doi.org/10.1111/1556-4029.12973</v>
      </c>
      <c r="L579" s="3" t="s">
        <v>449</v>
      </c>
    </row>
    <row r="580" spans="1:12" ht="40" customHeight="1">
      <c r="A580" s="1">
        <v>578</v>
      </c>
      <c r="B580" s="9">
        <v>2015</v>
      </c>
      <c r="C580" s="11" t="s">
        <v>4157</v>
      </c>
      <c r="D580" s="3" t="s">
        <v>4158</v>
      </c>
      <c r="E580" s="3" t="s">
        <v>4159</v>
      </c>
      <c r="F580" s="3" t="s">
        <v>4160</v>
      </c>
      <c r="G580" s="3" t="s">
        <v>454</v>
      </c>
      <c r="H580" s="3" t="s">
        <v>4161</v>
      </c>
      <c r="I580" s="3" t="s">
        <v>4162</v>
      </c>
      <c r="J580" s="3" t="s">
        <v>4163</v>
      </c>
      <c r="K580" s="3" t="str">
        <f>HYPERLINK("http://dx.doi.org/10.1016/j.forsciint.2015.06.012","http://dx.doi.org/10.1016/j.forsciint.2015.06.012")</f>
        <v>http://dx.doi.org/10.1016/j.forsciint.2015.06.012</v>
      </c>
      <c r="L580" s="3" t="s">
        <v>449</v>
      </c>
    </row>
    <row r="581" spans="1:12" ht="40" customHeight="1">
      <c r="A581" s="1">
        <v>579</v>
      </c>
      <c r="B581" s="9">
        <v>2015</v>
      </c>
      <c r="C581" s="11" t="s">
        <v>4164</v>
      </c>
      <c r="D581" s="3" t="s">
        <v>4165</v>
      </c>
      <c r="E581" s="3" t="s">
        <v>4166</v>
      </c>
      <c r="F581" s="3" t="s">
        <v>4167</v>
      </c>
      <c r="G581" s="3" t="s">
        <v>454</v>
      </c>
      <c r="H581" s="3" t="s">
        <v>4168</v>
      </c>
      <c r="I581" s="3" t="s">
        <v>4169</v>
      </c>
      <c r="J581" s="3" t="s">
        <v>4170</v>
      </c>
      <c r="K581" s="3" t="str">
        <f>HYPERLINK("http://dx.doi.org/10.1016/j.forsciint.2015.10.005","http://dx.doi.org/10.1016/j.forsciint.2015.10.005")</f>
        <v>http://dx.doi.org/10.1016/j.forsciint.2015.10.005</v>
      </c>
      <c r="L581" s="3" t="s">
        <v>449</v>
      </c>
    </row>
    <row r="582" spans="1:12" ht="40" customHeight="1">
      <c r="A582" s="1">
        <v>580</v>
      </c>
      <c r="B582" s="9">
        <v>2015</v>
      </c>
      <c r="C582" s="11" t="s">
        <v>4171</v>
      </c>
      <c r="D582" s="3" t="s">
        <v>4172</v>
      </c>
      <c r="E582" s="3" t="s">
        <v>4173</v>
      </c>
      <c r="F582" s="3" t="s">
        <v>4174</v>
      </c>
      <c r="G582" s="3" t="s">
        <v>2271</v>
      </c>
      <c r="H582" s="3" t="s">
        <v>16</v>
      </c>
      <c r="I582" s="3" t="s">
        <v>4175</v>
      </c>
      <c r="J582" s="3" t="s">
        <v>4176</v>
      </c>
      <c r="K582" s="3" t="str">
        <f>HYPERLINK("http://dx.doi.org/10.1039/c5tc00717h","http://dx.doi.org/10.1039/c5tc00717h")</f>
        <v>http://dx.doi.org/10.1039/c5tc00717h</v>
      </c>
      <c r="L582" s="3" t="s">
        <v>624</v>
      </c>
    </row>
    <row r="583" spans="1:12" ht="40" customHeight="1">
      <c r="A583" s="1">
        <v>581</v>
      </c>
      <c r="B583" s="9">
        <v>2015</v>
      </c>
      <c r="C583" s="11" t="s">
        <v>4177</v>
      </c>
      <c r="D583" s="3" t="s">
        <v>4178</v>
      </c>
      <c r="E583" s="3" t="s">
        <v>4179</v>
      </c>
      <c r="F583" s="3" t="s">
        <v>4180</v>
      </c>
      <c r="G583" s="3" t="s">
        <v>4181</v>
      </c>
      <c r="H583" s="3" t="s">
        <v>4182</v>
      </c>
      <c r="I583" s="3" t="s">
        <v>4183</v>
      </c>
      <c r="J583" s="3" t="s">
        <v>4184</v>
      </c>
      <c r="K583" s="3" t="str">
        <f>HYPERLINK("http://dx.doi.org/10.1117/1.JEI.24.1.013031","http://dx.doi.org/10.1117/1.JEI.24.1.013031")</f>
        <v>http://dx.doi.org/10.1117/1.JEI.24.1.013031</v>
      </c>
      <c r="L583" s="3" t="s">
        <v>4185</v>
      </c>
    </row>
    <row r="584" spans="1:12" ht="40" customHeight="1">
      <c r="A584" s="1">
        <v>582</v>
      </c>
      <c r="B584" s="9">
        <v>2015</v>
      </c>
      <c r="C584" s="11" t="s">
        <v>4186</v>
      </c>
      <c r="D584" s="3" t="s">
        <v>4187</v>
      </c>
      <c r="E584" s="3" t="s">
        <v>4188</v>
      </c>
      <c r="F584" s="3" t="s">
        <v>4189</v>
      </c>
      <c r="G584" s="3" t="s">
        <v>1770</v>
      </c>
      <c r="H584" s="3" t="s">
        <v>4190</v>
      </c>
      <c r="I584" s="3" t="s">
        <v>16</v>
      </c>
      <c r="J584" s="3" t="s">
        <v>4191</v>
      </c>
      <c r="K584" s="3" t="str">
        <f>HYPERLINK("http://dx.doi.org/10.1021/ed500406v","http://dx.doi.org/10.1021/ed500406v")</f>
        <v>http://dx.doi.org/10.1021/ed500406v</v>
      </c>
      <c r="L584" s="3" t="s">
        <v>1774</v>
      </c>
    </row>
    <row r="585" spans="1:12" ht="40" customHeight="1">
      <c r="A585" s="1">
        <v>583</v>
      </c>
      <c r="B585" s="9">
        <v>2015</v>
      </c>
      <c r="C585" s="11" t="s">
        <v>4192</v>
      </c>
      <c r="D585" s="3" t="s">
        <v>4193</v>
      </c>
      <c r="E585" s="3" t="s">
        <v>4194</v>
      </c>
      <c r="F585" s="3" t="s">
        <v>4195</v>
      </c>
      <c r="G585" s="3" t="s">
        <v>4196</v>
      </c>
      <c r="H585" s="3" t="s">
        <v>4197</v>
      </c>
      <c r="I585" s="3" t="s">
        <v>16</v>
      </c>
      <c r="J585" s="3" t="s">
        <v>16</v>
      </c>
      <c r="K585" s="3" t="s">
        <v>16</v>
      </c>
      <c r="L585" s="3" t="s">
        <v>4198</v>
      </c>
    </row>
    <row r="586" spans="1:12" ht="40" customHeight="1">
      <c r="A586" s="1">
        <v>584</v>
      </c>
      <c r="B586" s="9">
        <v>2015</v>
      </c>
      <c r="C586" s="11" t="s">
        <v>4199</v>
      </c>
      <c r="D586" s="3" t="s">
        <v>4200</v>
      </c>
      <c r="E586" s="3" t="s">
        <v>4201</v>
      </c>
      <c r="F586" s="3" t="s">
        <v>4202</v>
      </c>
      <c r="G586" s="3" t="s">
        <v>876</v>
      </c>
      <c r="H586" s="3" t="s">
        <v>4203</v>
      </c>
      <c r="I586" s="3" t="s">
        <v>16</v>
      </c>
      <c r="J586" s="3" t="s">
        <v>4204</v>
      </c>
      <c r="K586" s="3" t="str">
        <f>HYPERLINK("http://dx.doi.org/10.1016/j.jflm.2015.02.015","http://dx.doi.org/10.1016/j.jflm.2015.02.015")</f>
        <v>http://dx.doi.org/10.1016/j.jflm.2015.02.015</v>
      </c>
      <c r="L586" s="3" t="s">
        <v>449</v>
      </c>
    </row>
    <row r="587" spans="1:12" ht="40" customHeight="1">
      <c r="A587" s="1">
        <v>585</v>
      </c>
      <c r="B587" s="9">
        <v>2015</v>
      </c>
      <c r="C587" s="11" t="s">
        <v>4205</v>
      </c>
      <c r="D587" s="3" t="s">
        <v>4206</v>
      </c>
      <c r="E587" s="3" t="s">
        <v>4207</v>
      </c>
      <c r="F587" s="3" t="s">
        <v>4208</v>
      </c>
      <c r="G587" s="3" t="s">
        <v>80</v>
      </c>
      <c r="H587" s="3" t="s">
        <v>4209</v>
      </c>
      <c r="I587" s="3" t="s">
        <v>4210</v>
      </c>
      <c r="J587" s="3" t="s">
        <v>4211</v>
      </c>
      <c r="K587" s="3" t="str">
        <f>HYPERLINK("http://dx.doi.org/10.1016/j.scijus.2014.12.004","http://dx.doi.org/10.1016/j.scijus.2014.12.004")</f>
        <v>http://dx.doi.org/10.1016/j.scijus.2014.12.004</v>
      </c>
      <c r="L587" s="3" t="s">
        <v>84</v>
      </c>
    </row>
    <row r="588" spans="1:12" ht="40" customHeight="1">
      <c r="A588" s="1">
        <v>586</v>
      </c>
      <c r="B588" s="9">
        <v>2015</v>
      </c>
      <c r="C588" s="11" t="s">
        <v>4212</v>
      </c>
      <c r="D588" s="3" t="s">
        <v>4213</v>
      </c>
      <c r="E588" s="3" t="s">
        <v>4214</v>
      </c>
      <c r="F588" s="3" t="s">
        <v>4215</v>
      </c>
      <c r="G588" s="3" t="s">
        <v>560</v>
      </c>
      <c r="H588" s="3" t="s">
        <v>4216</v>
      </c>
      <c r="I588" s="3" t="s">
        <v>1600</v>
      </c>
      <c r="J588" s="3" t="s">
        <v>4217</v>
      </c>
      <c r="K588" s="3" t="str">
        <f>HYPERLINK("http://dx.doi.org/10.1111/1556-4029.12661","http://dx.doi.org/10.1111/1556-4029.12661")</f>
        <v>http://dx.doi.org/10.1111/1556-4029.12661</v>
      </c>
      <c r="L588" s="3" t="s">
        <v>449</v>
      </c>
    </row>
    <row r="589" spans="1:12" ht="40" customHeight="1">
      <c r="A589" s="1">
        <v>587</v>
      </c>
      <c r="B589" s="9">
        <v>2015</v>
      </c>
      <c r="C589" s="11" t="s">
        <v>4218</v>
      </c>
      <c r="D589" s="3" t="s">
        <v>4219</v>
      </c>
      <c r="E589" s="3" t="s">
        <v>4220</v>
      </c>
      <c r="F589" s="3" t="s">
        <v>4221</v>
      </c>
      <c r="G589" s="3" t="s">
        <v>80</v>
      </c>
      <c r="H589" s="3" t="s">
        <v>4222</v>
      </c>
      <c r="I589" s="3" t="s">
        <v>4223</v>
      </c>
      <c r="J589" s="3" t="s">
        <v>4224</v>
      </c>
      <c r="K589" s="3" t="str">
        <f>HYPERLINK("http://dx.doi.org/10.1016/j.scijus.2015.04.008","http://dx.doi.org/10.1016/j.scijus.2015.04.008")</f>
        <v>http://dx.doi.org/10.1016/j.scijus.2015.04.008</v>
      </c>
      <c r="L589" s="3" t="s">
        <v>84</v>
      </c>
    </row>
    <row r="590" spans="1:12" ht="40" customHeight="1">
      <c r="A590" s="1">
        <v>588</v>
      </c>
      <c r="B590" s="9">
        <v>2015</v>
      </c>
      <c r="C590" s="11" t="s">
        <v>4225</v>
      </c>
      <c r="D590" s="3" t="s">
        <v>4226</v>
      </c>
      <c r="E590" s="3" t="s">
        <v>3830</v>
      </c>
      <c r="F590" s="3" t="s">
        <v>4227</v>
      </c>
      <c r="G590" s="3" t="s">
        <v>454</v>
      </c>
      <c r="H590" s="3" t="s">
        <v>4228</v>
      </c>
      <c r="I590" s="3" t="s">
        <v>16</v>
      </c>
      <c r="J590" s="3" t="s">
        <v>4229</v>
      </c>
      <c r="K590" s="3" t="str">
        <f>HYPERLINK("http://dx.doi.org/10.1016/j.forsciint.2014.11.021","http://dx.doi.org/10.1016/j.forsciint.2014.11.021")</f>
        <v>http://dx.doi.org/10.1016/j.forsciint.2014.11.021</v>
      </c>
      <c r="L590" s="3" t="s">
        <v>449</v>
      </c>
    </row>
    <row r="591" spans="1:12" ht="40" customHeight="1">
      <c r="A591" s="1">
        <v>589</v>
      </c>
      <c r="B591" s="9">
        <v>2015</v>
      </c>
      <c r="C591" s="11" t="s">
        <v>4230</v>
      </c>
      <c r="D591" s="3" t="s">
        <v>4231</v>
      </c>
      <c r="E591" s="3" t="s">
        <v>4232</v>
      </c>
      <c r="F591" s="3" t="s">
        <v>4233</v>
      </c>
      <c r="G591" s="3" t="s">
        <v>560</v>
      </c>
      <c r="H591" s="3" t="s">
        <v>4234</v>
      </c>
      <c r="I591" s="3" t="s">
        <v>4235</v>
      </c>
      <c r="J591" s="3" t="s">
        <v>4236</v>
      </c>
      <c r="K591" s="3" t="str">
        <f>HYPERLINK("http://dx.doi.org/10.1111/1556-4029.12599","http://dx.doi.org/10.1111/1556-4029.12599")</f>
        <v>http://dx.doi.org/10.1111/1556-4029.12599</v>
      </c>
      <c r="L591" s="3" t="s">
        <v>449</v>
      </c>
    </row>
    <row r="592" spans="1:12" ht="40" customHeight="1">
      <c r="A592" s="1">
        <v>590</v>
      </c>
      <c r="B592" s="9">
        <v>2015</v>
      </c>
      <c r="C592" s="11" t="s">
        <v>4237</v>
      </c>
      <c r="D592" s="3" t="s">
        <v>4238</v>
      </c>
      <c r="E592" s="3" t="s">
        <v>4239</v>
      </c>
      <c r="F592" s="3" t="s">
        <v>4240</v>
      </c>
      <c r="G592" s="3" t="s">
        <v>454</v>
      </c>
      <c r="H592" s="3" t="s">
        <v>4241</v>
      </c>
      <c r="I592" s="3" t="s">
        <v>4242</v>
      </c>
      <c r="J592" s="3" t="s">
        <v>4243</v>
      </c>
      <c r="K592" s="3" t="str">
        <f>HYPERLINK("http://dx.doi.org/10.1016/j.forsciint.2015.04.019","http://dx.doi.org/10.1016/j.forsciint.2015.04.019")</f>
        <v>http://dx.doi.org/10.1016/j.forsciint.2015.04.019</v>
      </c>
      <c r="L592" s="3" t="s">
        <v>449</v>
      </c>
    </row>
    <row r="593" spans="1:12" ht="40" customHeight="1">
      <c r="A593" s="1">
        <v>591</v>
      </c>
      <c r="B593" s="9">
        <v>2015</v>
      </c>
      <c r="C593" s="11" t="s">
        <v>4244</v>
      </c>
      <c r="D593" s="3" t="s">
        <v>4245</v>
      </c>
      <c r="E593" s="3" t="s">
        <v>4246</v>
      </c>
      <c r="F593" s="3" t="s">
        <v>4247</v>
      </c>
      <c r="G593" s="3" t="s">
        <v>942</v>
      </c>
      <c r="H593" s="3" t="s">
        <v>16</v>
      </c>
      <c r="I593" s="3" t="s">
        <v>4248</v>
      </c>
      <c r="J593" s="3" t="s">
        <v>4249</v>
      </c>
      <c r="K593" s="3" t="str">
        <f>HYPERLINK("http://dx.doi.org/10.1038/srep11716","http://dx.doi.org/10.1038/srep11716")</f>
        <v>http://dx.doi.org/10.1038/srep11716</v>
      </c>
      <c r="L593" s="3" t="s">
        <v>385</v>
      </c>
    </row>
    <row r="594" spans="1:12" ht="40" customHeight="1">
      <c r="A594" s="1">
        <v>592</v>
      </c>
      <c r="B594" s="9">
        <v>2015</v>
      </c>
      <c r="C594" s="11" t="s">
        <v>4250</v>
      </c>
      <c r="D594" s="3" t="s">
        <v>4251</v>
      </c>
      <c r="E594" s="3" t="s">
        <v>4252</v>
      </c>
      <c r="F594" s="3" t="s">
        <v>4253</v>
      </c>
      <c r="G594" s="3" t="s">
        <v>560</v>
      </c>
      <c r="H594" s="3" t="s">
        <v>4254</v>
      </c>
      <c r="I594" s="3" t="s">
        <v>4255</v>
      </c>
      <c r="J594" s="3" t="s">
        <v>4256</v>
      </c>
      <c r="K594" s="3" t="str">
        <f>HYPERLINK("http://dx.doi.org/10.1111/1556-4029.12890","http://dx.doi.org/10.1111/1556-4029.12890")</f>
        <v>http://dx.doi.org/10.1111/1556-4029.12890</v>
      </c>
      <c r="L594" s="3" t="s">
        <v>449</v>
      </c>
    </row>
    <row r="595" spans="1:12" ht="40" customHeight="1">
      <c r="A595" s="1">
        <v>593</v>
      </c>
      <c r="B595" s="9">
        <v>2015</v>
      </c>
      <c r="C595" s="11" t="s">
        <v>4257</v>
      </c>
      <c r="D595" s="3" t="s">
        <v>4258</v>
      </c>
      <c r="E595" s="3" t="s">
        <v>4259</v>
      </c>
      <c r="F595" s="3" t="s">
        <v>4260</v>
      </c>
      <c r="G595" s="3" t="s">
        <v>454</v>
      </c>
      <c r="H595" s="3" t="s">
        <v>4261</v>
      </c>
      <c r="I595" s="3" t="s">
        <v>4262</v>
      </c>
      <c r="J595" s="3" t="s">
        <v>4263</v>
      </c>
      <c r="K595" s="3" t="str">
        <f>HYPERLINK("http://dx.doi.org/10.1016/j.forsciint.2015.07.031","http://dx.doi.org/10.1016/j.forsciint.2015.07.031")</f>
        <v>http://dx.doi.org/10.1016/j.forsciint.2015.07.031</v>
      </c>
      <c r="L595" s="3" t="s">
        <v>449</v>
      </c>
    </row>
    <row r="596" spans="1:12" ht="40" customHeight="1">
      <c r="A596" s="1">
        <v>594</v>
      </c>
      <c r="B596" s="9">
        <v>2015</v>
      </c>
      <c r="C596" s="11" t="s">
        <v>4264</v>
      </c>
      <c r="D596" s="3" t="s">
        <v>4265</v>
      </c>
      <c r="E596" s="3" t="s">
        <v>4266</v>
      </c>
      <c r="F596" s="3" t="s">
        <v>4267</v>
      </c>
      <c r="G596" s="3" t="s">
        <v>876</v>
      </c>
      <c r="H596" s="3" t="s">
        <v>4268</v>
      </c>
      <c r="I596" s="3" t="s">
        <v>4269</v>
      </c>
      <c r="J596" s="3" t="s">
        <v>4270</v>
      </c>
      <c r="K596" s="3" t="str">
        <f>HYPERLINK("http://dx.doi.org/10.1016/j.jflm.2015.03.002","http://dx.doi.org/10.1016/j.jflm.2015.03.002")</f>
        <v>http://dx.doi.org/10.1016/j.jflm.2015.03.002</v>
      </c>
      <c r="L596" s="3" t="s">
        <v>449</v>
      </c>
    </row>
    <row r="597" spans="1:12" ht="40" customHeight="1">
      <c r="A597" s="1">
        <v>595</v>
      </c>
      <c r="B597" s="9">
        <v>2015</v>
      </c>
      <c r="C597" s="11" t="s">
        <v>4271</v>
      </c>
      <c r="D597" s="3" t="s">
        <v>4272</v>
      </c>
      <c r="E597" s="3" t="s">
        <v>4273</v>
      </c>
      <c r="F597" s="3" t="s">
        <v>4274</v>
      </c>
      <c r="G597" s="3" t="s">
        <v>560</v>
      </c>
      <c r="H597" s="3" t="s">
        <v>4275</v>
      </c>
      <c r="I597" s="3" t="s">
        <v>4276</v>
      </c>
      <c r="J597" s="3" t="s">
        <v>4277</v>
      </c>
      <c r="K597" s="3" t="str">
        <f>HYPERLINK("http://dx.doi.org/10.1111/1556-4029.12631","http://dx.doi.org/10.1111/1556-4029.12631")</f>
        <v>http://dx.doi.org/10.1111/1556-4029.12631</v>
      </c>
      <c r="L597" s="3" t="s">
        <v>449</v>
      </c>
    </row>
    <row r="598" spans="1:12" ht="40" customHeight="1">
      <c r="A598" s="1">
        <v>596</v>
      </c>
      <c r="B598" s="9">
        <v>2015</v>
      </c>
      <c r="C598" s="11" t="s">
        <v>4278</v>
      </c>
      <c r="D598" s="3" t="s">
        <v>4279</v>
      </c>
      <c r="E598" s="3" t="s">
        <v>4280</v>
      </c>
      <c r="F598" s="3" t="s">
        <v>4281</v>
      </c>
      <c r="G598" s="3" t="s">
        <v>3613</v>
      </c>
      <c r="H598" s="3" t="s">
        <v>4282</v>
      </c>
      <c r="I598" s="3" t="s">
        <v>1772</v>
      </c>
      <c r="J598" s="3" t="s">
        <v>4283</v>
      </c>
      <c r="K598" s="3" t="str">
        <f>HYPERLINK("http://dx.doi.org/10.1007/s11426-015-5347-4","http://dx.doi.org/10.1007/s11426-015-5347-4")</f>
        <v>http://dx.doi.org/10.1007/s11426-015-5347-4</v>
      </c>
      <c r="L598" s="3" t="s">
        <v>19</v>
      </c>
    </row>
    <row r="599" spans="1:12" ht="40" customHeight="1">
      <c r="A599" s="1">
        <v>597</v>
      </c>
      <c r="B599" s="9">
        <v>2015</v>
      </c>
      <c r="C599" s="11" t="s">
        <v>4284</v>
      </c>
      <c r="D599" s="3" t="s">
        <v>4285</v>
      </c>
      <c r="E599" s="3" t="s">
        <v>4286</v>
      </c>
      <c r="F599" s="3" t="s">
        <v>4287</v>
      </c>
      <c r="G599" s="3" t="s">
        <v>372</v>
      </c>
      <c r="H599" s="3" t="s">
        <v>4288</v>
      </c>
      <c r="I599" s="3" t="s">
        <v>4289</v>
      </c>
      <c r="J599" s="3" t="s">
        <v>4290</v>
      </c>
      <c r="K599" s="3" t="str">
        <f>HYPERLINK("http://dx.doi.org/10.1109/ACCESS.2015.2428631","http://dx.doi.org/10.1109/ACCESS.2015.2428631")</f>
        <v>http://dx.doi.org/10.1109/ACCESS.2015.2428631</v>
      </c>
      <c r="L599" s="3" t="s">
        <v>376</v>
      </c>
    </row>
    <row r="600" spans="1:12" ht="40" customHeight="1">
      <c r="A600" s="1">
        <v>598</v>
      </c>
      <c r="B600" s="9">
        <v>2015</v>
      </c>
      <c r="C600" s="11" t="s">
        <v>4291</v>
      </c>
      <c r="D600" s="3" t="s">
        <v>4292</v>
      </c>
      <c r="E600" s="3" t="s">
        <v>4293</v>
      </c>
      <c r="F600" s="3" t="s">
        <v>4294</v>
      </c>
      <c r="G600" s="3" t="s">
        <v>3578</v>
      </c>
      <c r="H600" s="3" t="s">
        <v>4295</v>
      </c>
      <c r="I600" s="3" t="s">
        <v>3630</v>
      </c>
      <c r="J600" s="3" t="s">
        <v>4296</v>
      </c>
      <c r="K600" s="3" t="str">
        <f>HYPERLINK("http://dx.doi.org/10.3233/IFS-151583","http://dx.doi.org/10.3233/IFS-151583")</f>
        <v>http://dx.doi.org/10.3233/IFS-151583</v>
      </c>
      <c r="L600" s="3" t="s">
        <v>35</v>
      </c>
    </row>
    <row r="601" spans="1:12" ht="40" customHeight="1">
      <c r="A601" s="1">
        <v>599</v>
      </c>
      <c r="B601" s="9">
        <v>2015</v>
      </c>
      <c r="C601" s="11" t="s">
        <v>4297</v>
      </c>
      <c r="D601" s="3" t="s">
        <v>4298</v>
      </c>
      <c r="E601" s="3" t="s">
        <v>4299</v>
      </c>
      <c r="F601" s="3" t="s">
        <v>4300</v>
      </c>
      <c r="G601" s="3" t="s">
        <v>4301</v>
      </c>
      <c r="H601" s="3" t="s">
        <v>4302</v>
      </c>
      <c r="I601" s="3" t="s">
        <v>4303</v>
      </c>
      <c r="J601" s="3" t="s">
        <v>4304</v>
      </c>
      <c r="K601" s="3" t="str">
        <f>HYPERLINK("http://dx.doi.org/10.1016/j.tetlet.2014.12.109","http://dx.doi.org/10.1016/j.tetlet.2014.12.109")</f>
        <v>http://dx.doi.org/10.1016/j.tetlet.2014.12.109</v>
      </c>
      <c r="L601" s="3" t="s">
        <v>19</v>
      </c>
    </row>
    <row r="602" spans="1:12" ht="40" customHeight="1">
      <c r="A602" s="1">
        <v>600</v>
      </c>
      <c r="B602" s="9">
        <v>2015</v>
      </c>
      <c r="C602" s="11" t="s">
        <v>4305</v>
      </c>
      <c r="D602" s="3" t="s">
        <v>4306</v>
      </c>
      <c r="E602" s="3" t="s">
        <v>4307</v>
      </c>
      <c r="F602" s="3" t="s">
        <v>4308</v>
      </c>
      <c r="G602" s="3" t="s">
        <v>80</v>
      </c>
      <c r="H602" s="3" t="s">
        <v>4309</v>
      </c>
      <c r="I602" s="3" t="s">
        <v>16</v>
      </c>
      <c r="J602" s="3" t="s">
        <v>4310</v>
      </c>
      <c r="K602" s="3" t="str">
        <f>HYPERLINK("http://dx.doi.org/10.1016/j.scijus.2015.04.002","http://dx.doi.org/10.1016/j.scijus.2015.04.002")</f>
        <v>http://dx.doi.org/10.1016/j.scijus.2015.04.002</v>
      </c>
      <c r="L602" s="3" t="s">
        <v>84</v>
      </c>
    </row>
    <row r="603" spans="1:12" ht="40" customHeight="1">
      <c r="A603" s="1">
        <v>601</v>
      </c>
      <c r="B603" s="9">
        <v>2015</v>
      </c>
      <c r="C603" s="11" t="s">
        <v>4311</v>
      </c>
      <c r="D603" s="3" t="s">
        <v>4312</v>
      </c>
      <c r="E603" s="3" t="s">
        <v>4313</v>
      </c>
      <c r="F603" s="3" t="s">
        <v>4314</v>
      </c>
      <c r="G603" s="3" t="s">
        <v>4315</v>
      </c>
      <c r="H603" s="3" t="s">
        <v>4316</v>
      </c>
      <c r="I603" s="3" t="s">
        <v>4317</v>
      </c>
      <c r="J603" s="3" t="s">
        <v>4318</v>
      </c>
      <c r="K603" s="3" t="str">
        <f>HYPERLINK("http://dx.doi.org/10.1021/acsnano.5b05629","http://dx.doi.org/10.1021/acsnano.5b05629")</f>
        <v>http://dx.doi.org/10.1021/acsnano.5b05629</v>
      </c>
      <c r="L603" s="3" t="s">
        <v>759</v>
      </c>
    </row>
    <row r="604" spans="1:12" ht="40" customHeight="1">
      <c r="A604" s="1">
        <v>602</v>
      </c>
      <c r="B604" s="9">
        <v>2015</v>
      </c>
      <c r="C604" s="11" t="s">
        <v>4319</v>
      </c>
      <c r="D604" s="3" t="s">
        <v>4320</v>
      </c>
      <c r="E604" s="3" t="s">
        <v>4321</v>
      </c>
      <c r="F604" s="3" t="s">
        <v>4322</v>
      </c>
      <c r="G604" s="3" t="s">
        <v>454</v>
      </c>
      <c r="H604" s="3" t="s">
        <v>4323</v>
      </c>
      <c r="I604" s="3" t="s">
        <v>4324</v>
      </c>
      <c r="J604" s="3" t="s">
        <v>4325</v>
      </c>
      <c r="K604" s="3" t="str">
        <f>HYPERLINK("http://dx.doi.org/10.1016/j.forsciint.2015.01.007","http://dx.doi.org/10.1016/j.forsciint.2015.01.007")</f>
        <v>http://dx.doi.org/10.1016/j.forsciint.2015.01.007</v>
      </c>
      <c r="L604" s="3" t="s">
        <v>449</v>
      </c>
    </row>
    <row r="605" spans="1:12" ht="40" customHeight="1">
      <c r="A605" s="1">
        <v>603</v>
      </c>
      <c r="B605" s="9">
        <v>2015</v>
      </c>
      <c r="C605" s="11" t="s">
        <v>4326</v>
      </c>
      <c r="D605" s="3" t="s">
        <v>4327</v>
      </c>
      <c r="E605" s="3" t="s">
        <v>4328</v>
      </c>
      <c r="F605" s="3" t="s">
        <v>4329</v>
      </c>
      <c r="G605" s="3" t="s">
        <v>560</v>
      </c>
      <c r="H605" s="3" t="s">
        <v>4330</v>
      </c>
      <c r="I605" s="3" t="s">
        <v>2897</v>
      </c>
      <c r="J605" s="3" t="s">
        <v>4331</v>
      </c>
      <c r="K605" s="3" t="str">
        <f>HYPERLINK("http://dx.doi.org/10.1111/1556-4029.12692","http://dx.doi.org/10.1111/1556-4029.12692")</f>
        <v>http://dx.doi.org/10.1111/1556-4029.12692</v>
      </c>
      <c r="L605" s="3" t="s">
        <v>449</v>
      </c>
    </row>
    <row r="606" spans="1:12" ht="40" customHeight="1">
      <c r="A606" s="1">
        <v>604</v>
      </c>
      <c r="B606" s="9">
        <v>2015</v>
      </c>
      <c r="C606" s="11" t="s">
        <v>4332</v>
      </c>
      <c r="D606" s="3" t="s">
        <v>4333</v>
      </c>
      <c r="E606" s="3" t="s">
        <v>4334</v>
      </c>
      <c r="F606" s="3" t="s">
        <v>4335</v>
      </c>
      <c r="G606" s="3" t="s">
        <v>876</v>
      </c>
      <c r="H606" s="3" t="s">
        <v>4336</v>
      </c>
      <c r="I606" s="3" t="s">
        <v>4337</v>
      </c>
      <c r="J606" s="3" t="s">
        <v>4338</v>
      </c>
      <c r="K606" s="3" t="str">
        <f>HYPERLINK("http://dx.doi.org/10.1016/j.jflm.2015.02.011","http://dx.doi.org/10.1016/j.jflm.2015.02.011")</f>
        <v>http://dx.doi.org/10.1016/j.jflm.2015.02.011</v>
      </c>
      <c r="L606" s="3" t="s">
        <v>449</v>
      </c>
    </row>
    <row r="607" spans="1:12" ht="40" customHeight="1">
      <c r="A607" s="1">
        <v>605</v>
      </c>
      <c r="B607" s="9">
        <v>2015</v>
      </c>
      <c r="C607" s="11" t="s">
        <v>4339</v>
      </c>
      <c r="D607" s="3" t="s">
        <v>4340</v>
      </c>
      <c r="E607" s="3" t="s">
        <v>4341</v>
      </c>
      <c r="F607" s="3" t="s">
        <v>4342</v>
      </c>
      <c r="G607" s="3" t="s">
        <v>4343</v>
      </c>
      <c r="H607" s="3" t="s">
        <v>16</v>
      </c>
      <c r="I607" s="3" t="s">
        <v>4344</v>
      </c>
      <c r="J607" s="3" t="s">
        <v>4345</v>
      </c>
      <c r="K607" s="3" t="str">
        <f>HYPERLINK("http://dx.doi.org/10.1049/iet-cvi.2014.0243","http://dx.doi.org/10.1049/iet-cvi.2014.0243")</f>
        <v>http://dx.doi.org/10.1049/iet-cvi.2014.0243</v>
      </c>
      <c r="L607" s="3" t="s">
        <v>100</v>
      </c>
    </row>
    <row r="608" spans="1:12" ht="40" customHeight="1">
      <c r="A608" s="1">
        <v>606</v>
      </c>
      <c r="B608" s="9">
        <v>2015</v>
      </c>
      <c r="C608" s="11" t="s">
        <v>4346</v>
      </c>
      <c r="D608" s="3" t="s">
        <v>4347</v>
      </c>
      <c r="E608" s="3" t="s">
        <v>4348</v>
      </c>
      <c r="F608" s="3" t="s">
        <v>4349</v>
      </c>
      <c r="G608" s="3" t="s">
        <v>1401</v>
      </c>
      <c r="H608" s="3" t="s">
        <v>4350</v>
      </c>
      <c r="I608" s="3" t="s">
        <v>4351</v>
      </c>
      <c r="J608" s="3" t="s">
        <v>4352</v>
      </c>
      <c r="K608" s="3" t="str">
        <f>HYPERLINK("http://dx.doi.org/10.1109/TIFS.2015.2405412","http://dx.doi.org/10.1109/TIFS.2015.2405412")</f>
        <v>http://dx.doi.org/10.1109/TIFS.2015.2405412</v>
      </c>
      <c r="L608" s="3" t="s">
        <v>100</v>
      </c>
    </row>
    <row r="609" spans="1:12" ht="40" customHeight="1">
      <c r="A609" s="1">
        <v>607</v>
      </c>
      <c r="B609" s="9">
        <v>2015</v>
      </c>
      <c r="C609" s="11" t="s">
        <v>4353</v>
      </c>
      <c r="D609" s="3" t="s">
        <v>4354</v>
      </c>
      <c r="E609" s="3" t="s">
        <v>4355</v>
      </c>
      <c r="F609" s="3" t="s">
        <v>4356</v>
      </c>
      <c r="G609" s="3" t="s">
        <v>833</v>
      </c>
      <c r="H609" s="3" t="s">
        <v>16</v>
      </c>
      <c r="I609" s="3" t="s">
        <v>4357</v>
      </c>
      <c r="J609" s="3" t="s">
        <v>4358</v>
      </c>
      <c r="K609" s="3" t="str">
        <f>HYPERLINK("http://dx.doi.org/10.1039/c5ra15255k","http://dx.doi.org/10.1039/c5ra15255k")</f>
        <v>http://dx.doi.org/10.1039/c5ra15255k</v>
      </c>
      <c r="L609" s="3" t="s">
        <v>19</v>
      </c>
    </row>
    <row r="610" spans="1:12" ht="40" customHeight="1">
      <c r="A610" s="1">
        <v>608</v>
      </c>
      <c r="B610" s="9">
        <v>2015</v>
      </c>
      <c r="C610" s="11" t="s">
        <v>4359</v>
      </c>
      <c r="D610" s="3" t="s">
        <v>4360</v>
      </c>
      <c r="E610" s="3" t="s">
        <v>4361</v>
      </c>
      <c r="F610" s="3" t="s">
        <v>4362</v>
      </c>
      <c r="G610" s="3" t="s">
        <v>4363</v>
      </c>
      <c r="H610" s="3" t="s">
        <v>4364</v>
      </c>
      <c r="I610" s="3" t="s">
        <v>16</v>
      </c>
      <c r="J610" s="3" t="s">
        <v>16</v>
      </c>
      <c r="K610" s="3" t="s">
        <v>16</v>
      </c>
      <c r="L610" s="3" t="s">
        <v>4365</v>
      </c>
    </row>
    <row r="611" spans="1:12" ht="40" customHeight="1">
      <c r="A611" s="1">
        <v>609</v>
      </c>
      <c r="B611" s="9">
        <v>2015</v>
      </c>
      <c r="C611" s="11" t="s">
        <v>4366</v>
      </c>
      <c r="D611" s="3" t="s">
        <v>4367</v>
      </c>
      <c r="E611" s="3" t="s">
        <v>4368</v>
      </c>
      <c r="F611" s="3" t="s">
        <v>4369</v>
      </c>
      <c r="G611" s="3" t="s">
        <v>4370</v>
      </c>
      <c r="H611" s="3" t="s">
        <v>16</v>
      </c>
      <c r="I611" s="3" t="s">
        <v>4371</v>
      </c>
      <c r="J611" s="3" t="s">
        <v>4372</v>
      </c>
      <c r="K611" s="3" t="str">
        <f>HYPERLINK("http://dx.doi.org/10.1021/acs.langmuir.5b01151","http://dx.doi.org/10.1021/acs.langmuir.5b01151")</f>
        <v>http://dx.doi.org/10.1021/acs.langmuir.5b01151</v>
      </c>
      <c r="L611" s="3" t="s">
        <v>282</v>
      </c>
    </row>
    <row r="612" spans="1:12" ht="40" customHeight="1">
      <c r="A612" s="1">
        <v>610</v>
      </c>
      <c r="B612" s="9">
        <v>2015</v>
      </c>
      <c r="C612" s="11" t="s">
        <v>4373</v>
      </c>
      <c r="D612" s="3" t="s">
        <v>4374</v>
      </c>
      <c r="E612" s="3" t="s">
        <v>4375</v>
      </c>
      <c r="F612" s="3" t="s">
        <v>4376</v>
      </c>
      <c r="G612" s="3" t="s">
        <v>454</v>
      </c>
      <c r="H612" s="3" t="s">
        <v>4377</v>
      </c>
      <c r="I612" s="3" t="s">
        <v>4378</v>
      </c>
      <c r="J612" s="3" t="s">
        <v>4379</v>
      </c>
      <c r="K612" s="3" t="str">
        <f>HYPERLINK("http://dx.doi.org/10.1016/j.forsciint.2015.10.004","http://dx.doi.org/10.1016/j.forsciint.2015.10.004")</f>
        <v>http://dx.doi.org/10.1016/j.forsciint.2015.10.004</v>
      </c>
      <c r="L612" s="3" t="s">
        <v>449</v>
      </c>
    </row>
    <row r="613" spans="1:12" ht="40" customHeight="1">
      <c r="A613" s="1">
        <v>611</v>
      </c>
      <c r="B613" s="9">
        <v>2015</v>
      </c>
      <c r="C613" s="11" t="s">
        <v>4380</v>
      </c>
      <c r="D613" s="3" t="s">
        <v>4381</v>
      </c>
      <c r="E613" s="3" t="s">
        <v>4382</v>
      </c>
      <c r="F613" s="3" t="s">
        <v>4383</v>
      </c>
      <c r="G613" s="3" t="s">
        <v>80</v>
      </c>
      <c r="H613" s="3" t="s">
        <v>4384</v>
      </c>
      <c r="I613" s="3" t="s">
        <v>4385</v>
      </c>
      <c r="J613" s="3" t="s">
        <v>4386</v>
      </c>
      <c r="K613" s="3" t="str">
        <f>HYPERLINK("http://dx.doi.org/10.1016/j.scijus.2015.04.003","http://dx.doi.org/10.1016/j.scijus.2015.04.003")</f>
        <v>http://dx.doi.org/10.1016/j.scijus.2015.04.003</v>
      </c>
      <c r="L613" s="3" t="s">
        <v>84</v>
      </c>
    </row>
    <row r="614" spans="1:12" ht="40" customHeight="1">
      <c r="A614" s="1">
        <v>612</v>
      </c>
      <c r="B614" s="10">
        <v>2015</v>
      </c>
      <c r="C614" s="12" t="s">
        <v>4387</v>
      </c>
      <c r="D614" s="4" t="s">
        <v>4388</v>
      </c>
      <c r="E614" s="4" t="s">
        <v>4389</v>
      </c>
      <c r="F614" s="4" t="s">
        <v>4390</v>
      </c>
      <c r="G614" s="4" t="s">
        <v>216</v>
      </c>
      <c r="H614" s="4" t="s">
        <v>4391</v>
      </c>
      <c r="I614" s="4" t="s">
        <v>4162</v>
      </c>
      <c r="J614" s="4" t="s">
        <v>4392</v>
      </c>
      <c r="K614" s="4">
        <v>0</v>
      </c>
      <c r="L614" s="4" t="s">
        <v>220</v>
      </c>
    </row>
    <row r="615" spans="1:12" ht="40" customHeight="1">
      <c r="A615" s="1">
        <v>613</v>
      </c>
      <c r="B615" s="9">
        <v>2014</v>
      </c>
      <c r="C615" s="11" t="s">
        <v>4393</v>
      </c>
      <c r="D615" s="3" t="s">
        <v>4394</v>
      </c>
      <c r="E615" s="3" t="s">
        <v>4395</v>
      </c>
      <c r="F615" s="3" t="s">
        <v>4396</v>
      </c>
      <c r="G615" s="3" t="s">
        <v>80</v>
      </c>
      <c r="H615" s="3" t="s">
        <v>4397</v>
      </c>
      <c r="I615" s="3" t="s">
        <v>16</v>
      </c>
      <c r="J615" s="3" t="s">
        <v>4398</v>
      </c>
      <c r="K615" s="3" t="str">
        <f>HYPERLINK("http://dx.doi.org/10.1016/j.scijus.2013.11.005","http://dx.doi.org/10.1016/j.scijus.2013.11.005")</f>
        <v>http://dx.doi.org/10.1016/j.scijus.2013.11.005</v>
      </c>
      <c r="L615" s="3" t="s">
        <v>84</v>
      </c>
    </row>
    <row r="616" spans="1:12" ht="40" customHeight="1">
      <c r="A616" s="1">
        <v>614</v>
      </c>
      <c r="B616" s="9">
        <v>2014</v>
      </c>
      <c r="C616" s="11" t="s">
        <v>4399</v>
      </c>
      <c r="D616" s="3" t="s">
        <v>4400</v>
      </c>
      <c r="E616" s="3" t="s">
        <v>4401</v>
      </c>
      <c r="F616" s="3" t="s">
        <v>4402</v>
      </c>
      <c r="G616" s="3" t="s">
        <v>4403</v>
      </c>
      <c r="H616" s="3" t="s">
        <v>4404</v>
      </c>
      <c r="I616" s="3" t="s">
        <v>4405</v>
      </c>
      <c r="J616" s="3" t="s">
        <v>4406</v>
      </c>
      <c r="K616" s="3" t="str">
        <f>HYPERLINK("http://dx.doi.org/10.6028/jres.119.006","http://dx.doi.org/10.6028/jres.119.006")</f>
        <v>http://dx.doi.org/10.6028/jres.119.006</v>
      </c>
      <c r="L616" s="3" t="s">
        <v>4407</v>
      </c>
    </row>
    <row r="617" spans="1:12" ht="40" customHeight="1">
      <c r="A617" s="1">
        <v>615</v>
      </c>
      <c r="B617" s="9">
        <v>2014</v>
      </c>
      <c r="C617" s="11" t="s">
        <v>4408</v>
      </c>
      <c r="D617" s="3" t="s">
        <v>4409</v>
      </c>
      <c r="E617" s="3" t="s">
        <v>4410</v>
      </c>
      <c r="F617" s="3" t="s">
        <v>4411</v>
      </c>
      <c r="G617" s="3" t="s">
        <v>4412</v>
      </c>
      <c r="H617" s="3" t="s">
        <v>4413</v>
      </c>
      <c r="I617" s="3" t="s">
        <v>4414</v>
      </c>
      <c r="J617" s="3" t="s">
        <v>4415</v>
      </c>
      <c r="K617" s="3" t="str">
        <f>HYPERLINK("http://dx.doi.org/10.1214/14-AOAS734","http://dx.doi.org/10.1214/14-AOAS734")</f>
        <v>http://dx.doi.org/10.1214/14-AOAS734</v>
      </c>
      <c r="L617" s="3" t="s">
        <v>2599</v>
      </c>
    </row>
    <row r="618" spans="1:12" ht="40" customHeight="1">
      <c r="A618" s="1">
        <v>616</v>
      </c>
      <c r="B618" s="9">
        <v>2014</v>
      </c>
      <c r="C618" s="11" t="s">
        <v>4416</v>
      </c>
      <c r="D618" s="3" t="s">
        <v>4417</v>
      </c>
      <c r="E618" s="3" t="s">
        <v>4418</v>
      </c>
      <c r="F618" s="3" t="s">
        <v>4419</v>
      </c>
      <c r="G618" s="3" t="s">
        <v>80</v>
      </c>
      <c r="H618" s="3" t="s">
        <v>4420</v>
      </c>
      <c r="I618" s="3" t="s">
        <v>3586</v>
      </c>
      <c r="J618" s="3" t="s">
        <v>4421</v>
      </c>
      <c r="K618" s="3" t="str">
        <f>HYPERLINK("http://dx.doi.org/10.1016/j.scijus.2013.11.004","http://dx.doi.org/10.1016/j.scijus.2013.11.004")</f>
        <v>http://dx.doi.org/10.1016/j.scijus.2013.11.004</v>
      </c>
      <c r="L618" s="3" t="s">
        <v>84</v>
      </c>
    </row>
    <row r="619" spans="1:12" ht="40" customHeight="1">
      <c r="A619" s="1">
        <v>617</v>
      </c>
      <c r="B619" s="10">
        <v>2014</v>
      </c>
      <c r="C619" s="12" t="s">
        <v>4422</v>
      </c>
      <c r="D619" s="4" t="s">
        <v>4423</v>
      </c>
      <c r="E619" s="4" t="s">
        <v>4424</v>
      </c>
      <c r="F619" s="4" t="s">
        <v>4425</v>
      </c>
      <c r="G619" s="4" t="s">
        <v>4426</v>
      </c>
      <c r="H619" s="4" t="s">
        <v>4427</v>
      </c>
      <c r="I619" s="4" t="s">
        <v>16</v>
      </c>
      <c r="J619" s="4" t="s">
        <v>16</v>
      </c>
      <c r="K619" s="4" t="s">
        <v>16</v>
      </c>
      <c r="L619" s="4" t="s">
        <v>100</v>
      </c>
    </row>
    <row r="620" spans="1:12" ht="40" customHeight="1">
      <c r="A620" s="1">
        <v>618</v>
      </c>
      <c r="B620" s="9">
        <v>2014</v>
      </c>
      <c r="C620" s="11" t="s">
        <v>4428</v>
      </c>
      <c r="D620" s="3" t="s">
        <v>4429</v>
      </c>
      <c r="E620" s="3" t="s">
        <v>4430</v>
      </c>
      <c r="F620" s="3" t="s">
        <v>4431</v>
      </c>
      <c r="G620" s="3" t="s">
        <v>560</v>
      </c>
      <c r="H620" s="3" t="s">
        <v>4432</v>
      </c>
      <c r="I620" s="3" t="s">
        <v>4433</v>
      </c>
      <c r="J620" s="3" t="s">
        <v>4434</v>
      </c>
      <c r="K620" s="3" t="str">
        <f>HYPERLINK("http://dx.doi.org/10.1111/1556-4029.12339","http://dx.doi.org/10.1111/1556-4029.12339")</f>
        <v>http://dx.doi.org/10.1111/1556-4029.12339</v>
      </c>
      <c r="L620" s="3" t="s">
        <v>449</v>
      </c>
    </row>
    <row r="621" spans="1:12" ht="40" customHeight="1">
      <c r="A621" s="1">
        <v>619</v>
      </c>
      <c r="B621" s="9">
        <v>2014</v>
      </c>
      <c r="C621" s="11" t="s">
        <v>4435</v>
      </c>
      <c r="D621" s="3" t="s">
        <v>4436</v>
      </c>
      <c r="E621" s="3" t="s">
        <v>4437</v>
      </c>
      <c r="F621" s="3" t="s">
        <v>4438</v>
      </c>
      <c r="G621" s="3" t="s">
        <v>49</v>
      </c>
      <c r="H621" s="3" t="s">
        <v>16</v>
      </c>
      <c r="I621" s="3" t="s">
        <v>4439</v>
      </c>
      <c r="J621" s="3" t="s">
        <v>4440</v>
      </c>
      <c r="K621" s="3" t="str">
        <f>HYPERLINK("http://dx.doi.org/10.1039/c4an00811a","http://dx.doi.org/10.1039/c4an00811a")</f>
        <v>http://dx.doi.org/10.1039/c4an00811a</v>
      </c>
      <c r="L621" s="3" t="s">
        <v>19</v>
      </c>
    </row>
    <row r="622" spans="1:12" ht="40" customHeight="1">
      <c r="A622" s="1">
        <v>620</v>
      </c>
      <c r="B622" s="9">
        <v>2014</v>
      </c>
      <c r="C622" s="11" t="s">
        <v>4441</v>
      </c>
      <c r="D622" s="3" t="s">
        <v>4442</v>
      </c>
      <c r="E622" s="3" t="s">
        <v>4443</v>
      </c>
      <c r="F622" s="3" t="s">
        <v>4444</v>
      </c>
      <c r="G622" s="3" t="s">
        <v>560</v>
      </c>
      <c r="H622" s="3" t="s">
        <v>4445</v>
      </c>
      <c r="I622" s="3" t="s">
        <v>4446</v>
      </c>
      <c r="J622" s="3" t="s">
        <v>4447</v>
      </c>
      <c r="K622" s="3" t="str">
        <f>HYPERLINK("http://dx.doi.org/10.1111/1556-4029.12503","http://dx.doi.org/10.1111/1556-4029.12503")</f>
        <v>http://dx.doi.org/10.1111/1556-4029.12503</v>
      </c>
      <c r="L622" s="3" t="s">
        <v>449</v>
      </c>
    </row>
    <row r="623" spans="1:12" ht="40" customHeight="1">
      <c r="A623" s="1">
        <v>621</v>
      </c>
      <c r="B623" s="9">
        <v>2014</v>
      </c>
      <c r="C623" s="11" t="s">
        <v>4448</v>
      </c>
      <c r="D623" s="3" t="s">
        <v>4449</v>
      </c>
      <c r="E623" s="3" t="s">
        <v>4450</v>
      </c>
      <c r="F623" s="3" t="s">
        <v>4451</v>
      </c>
      <c r="G623" s="3" t="s">
        <v>560</v>
      </c>
      <c r="H623" s="3" t="s">
        <v>4452</v>
      </c>
      <c r="I623" s="3" t="s">
        <v>16</v>
      </c>
      <c r="J623" s="3" t="s">
        <v>4453</v>
      </c>
      <c r="K623" s="3" t="str">
        <f>HYPERLINK("http://dx.doi.org/10.1111/1556-4029.12281","http://dx.doi.org/10.1111/1556-4029.12281")</f>
        <v>http://dx.doi.org/10.1111/1556-4029.12281</v>
      </c>
      <c r="L623" s="3" t="s">
        <v>449</v>
      </c>
    </row>
    <row r="624" spans="1:12" ht="40" customHeight="1">
      <c r="A624" s="1">
        <v>622</v>
      </c>
      <c r="B624" s="9">
        <v>2014</v>
      </c>
      <c r="C624" s="11" t="s">
        <v>4454</v>
      </c>
      <c r="D624" s="3" t="s">
        <v>4455</v>
      </c>
      <c r="E624" s="3" t="s">
        <v>4456</v>
      </c>
      <c r="F624" s="3" t="s">
        <v>4457</v>
      </c>
      <c r="G624" s="3" t="s">
        <v>49</v>
      </c>
      <c r="H624" s="3" t="s">
        <v>16</v>
      </c>
      <c r="I624" s="3" t="s">
        <v>4458</v>
      </c>
      <c r="J624" s="3" t="s">
        <v>4459</v>
      </c>
      <c r="K624" s="3" t="str">
        <f>HYPERLINK("http://dx.doi.org/10.1039/c3an02367b","http://dx.doi.org/10.1039/c3an02367b")</f>
        <v>http://dx.doi.org/10.1039/c3an02367b</v>
      </c>
      <c r="L624" s="3" t="s">
        <v>19</v>
      </c>
    </row>
    <row r="625" spans="1:12" ht="40" customHeight="1">
      <c r="A625" s="1">
        <v>623</v>
      </c>
      <c r="B625" s="9">
        <v>2014</v>
      </c>
      <c r="C625" s="11" t="s">
        <v>4460</v>
      </c>
      <c r="D625" s="3" t="s">
        <v>4461</v>
      </c>
      <c r="E625" s="3" t="s">
        <v>4462</v>
      </c>
      <c r="F625" s="3" t="s">
        <v>4463</v>
      </c>
      <c r="G625" s="3" t="s">
        <v>80</v>
      </c>
      <c r="H625" s="3" t="s">
        <v>4464</v>
      </c>
      <c r="I625" s="3" t="s">
        <v>4465</v>
      </c>
      <c r="J625" s="3" t="s">
        <v>4466</v>
      </c>
      <c r="K625" s="3" t="str">
        <f>HYPERLINK("http://dx.doi.org/10.1016/j.scijus.2014.01.001","http://dx.doi.org/10.1016/j.scijus.2014.01.001")</f>
        <v>http://dx.doi.org/10.1016/j.scijus.2014.01.001</v>
      </c>
      <c r="L625" s="3" t="s">
        <v>84</v>
      </c>
    </row>
    <row r="626" spans="1:12" ht="40" customHeight="1">
      <c r="A626" s="1">
        <v>624</v>
      </c>
      <c r="B626" s="9">
        <v>2014</v>
      </c>
      <c r="C626" s="11" t="s">
        <v>4467</v>
      </c>
      <c r="D626" s="3" t="s">
        <v>4468</v>
      </c>
      <c r="E626" s="3" t="s">
        <v>4469</v>
      </c>
      <c r="F626" s="3" t="s">
        <v>4470</v>
      </c>
      <c r="G626" s="3" t="s">
        <v>1572</v>
      </c>
      <c r="H626" s="3" t="s">
        <v>4471</v>
      </c>
      <c r="I626" s="3" t="s">
        <v>4472</v>
      </c>
      <c r="J626" s="3" t="s">
        <v>4473</v>
      </c>
      <c r="K626" s="3" t="str">
        <f>HYPERLINK("http://dx.doi.org/10.1016/j.eswa.2013.07.099","http://dx.doi.org/10.1016/j.eswa.2013.07.099")</f>
        <v>http://dx.doi.org/10.1016/j.eswa.2013.07.099</v>
      </c>
      <c r="L626" s="3" t="s">
        <v>1575</v>
      </c>
    </row>
    <row r="627" spans="1:12" ht="40" customHeight="1">
      <c r="A627" s="1">
        <v>625</v>
      </c>
      <c r="B627" s="9">
        <v>2014</v>
      </c>
      <c r="C627" s="11" t="s">
        <v>4474</v>
      </c>
      <c r="D627" s="3" t="s">
        <v>4475</v>
      </c>
      <c r="E627" s="3" t="s">
        <v>4476</v>
      </c>
      <c r="F627" s="3" t="s">
        <v>4477</v>
      </c>
      <c r="G627" s="3" t="s">
        <v>4478</v>
      </c>
      <c r="H627" s="3" t="s">
        <v>4479</v>
      </c>
      <c r="I627" s="3" t="s">
        <v>16</v>
      </c>
      <c r="J627" s="3" t="s">
        <v>16</v>
      </c>
      <c r="K627" s="3" t="s">
        <v>16</v>
      </c>
      <c r="L627" s="3" t="s">
        <v>4480</v>
      </c>
    </row>
    <row r="628" spans="1:12" ht="40" customHeight="1">
      <c r="A628" s="1">
        <v>626</v>
      </c>
      <c r="B628" s="9">
        <v>2014</v>
      </c>
      <c r="C628" s="11" t="s">
        <v>4481</v>
      </c>
      <c r="D628" s="3" t="s">
        <v>4482</v>
      </c>
      <c r="E628" s="3" t="s">
        <v>4483</v>
      </c>
      <c r="F628" s="3" t="s">
        <v>4484</v>
      </c>
      <c r="G628" s="3" t="s">
        <v>2327</v>
      </c>
      <c r="H628" s="3" t="s">
        <v>16</v>
      </c>
      <c r="I628" s="3" t="s">
        <v>4485</v>
      </c>
      <c r="J628" s="3" t="s">
        <v>4486</v>
      </c>
      <c r="K628" s="3" t="str">
        <f>HYPERLINK("http://dx.doi.org/10.1371/journal.pone.0094617","http://dx.doi.org/10.1371/journal.pone.0094617")</f>
        <v>http://dx.doi.org/10.1371/journal.pone.0094617</v>
      </c>
      <c r="L628" s="3" t="s">
        <v>385</v>
      </c>
    </row>
    <row r="629" spans="1:12" ht="40" customHeight="1">
      <c r="A629" s="1">
        <v>627</v>
      </c>
      <c r="B629" s="9">
        <v>2014</v>
      </c>
      <c r="C629" s="11" t="s">
        <v>4487</v>
      </c>
      <c r="D629" s="3" t="s">
        <v>4488</v>
      </c>
      <c r="E629" s="3" t="s">
        <v>4489</v>
      </c>
      <c r="F629" s="3" t="s">
        <v>4490</v>
      </c>
      <c r="G629" s="3" t="s">
        <v>454</v>
      </c>
      <c r="H629" s="3" t="s">
        <v>4491</v>
      </c>
      <c r="I629" s="3" t="s">
        <v>4492</v>
      </c>
      <c r="J629" s="3" t="s">
        <v>4493</v>
      </c>
      <c r="K629" s="3" t="str">
        <f>HYPERLINK("http://dx.doi.org/10.1016/j.forsciint.2014.02.025","http://dx.doi.org/10.1016/j.forsciint.2014.02.025")</f>
        <v>http://dx.doi.org/10.1016/j.forsciint.2014.02.025</v>
      </c>
      <c r="L629" s="3" t="s">
        <v>449</v>
      </c>
    </row>
    <row r="630" spans="1:12" ht="40" customHeight="1">
      <c r="A630" s="1">
        <v>628</v>
      </c>
      <c r="B630" s="9">
        <v>2014</v>
      </c>
      <c r="C630" s="11" t="s">
        <v>4494</v>
      </c>
      <c r="D630" s="3" t="s">
        <v>4495</v>
      </c>
      <c r="E630" s="3" t="s">
        <v>4496</v>
      </c>
      <c r="F630" s="3" t="s">
        <v>4497</v>
      </c>
      <c r="G630" s="3" t="s">
        <v>1401</v>
      </c>
      <c r="H630" s="3" t="s">
        <v>4498</v>
      </c>
      <c r="I630" s="3" t="s">
        <v>4499</v>
      </c>
      <c r="J630" s="3" t="s">
        <v>4500</v>
      </c>
      <c r="K630" s="3" t="str">
        <f>HYPERLINK("http://dx.doi.org/10.1109/TIFS.2014.2328869","http://dx.doi.org/10.1109/TIFS.2014.2328869")</f>
        <v>http://dx.doi.org/10.1109/TIFS.2014.2328869</v>
      </c>
      <c r="L630" s="3" t="s">
        <v>100</v>
      </c>
    </row>
    <row r="631" spans="1:12" ht="40" customHeight="1">
      <c r="A631" s="1">
        <v>629</v>
      </c>
      <c r="B631" s="9">
        <v>2014</v>
      </c>
      <c r="C631" s="11" t="s">
        <v>4501</v>
      </c>
      <c r="D631" s="3" t="s">
        <v>4502</v>
      </c>
      <c r="E631" s="3" t="s">
        <v>4503</v>
      </c>
      <c r="F631" s="3" t="s">
        <v>4504</v>
      </c>
      <c r="G631" s="3" t="s">
        <v>560</v>
      </c>
      <c r="H631" s="3" t="s">
        <v>4505</v>
      </c>
      <c r="I631" s="3" t="s">
        <v>1683</v>
      </c>
      <c r="J631" s="3" t="s">
        <v>4506</v>
      </c>
      <c r="K631" s="3" t="str">
        <f>HYPERLINK("http://dx.doi.org/10.1111/1556-4029.12302","http://dx.doi.org/10.1111/1556-4029.12302")</f>
        <v>http://dx.doi.org/10.1111/1556-4029.12302</v>
      </c>
      <c r="L631" s="3" t="s">
        <v>449</v>
      </c>
    </row>
    <row r="632" spans="1:12" ht="40" customHeight="1">
      <c r="A632" s="1">
        <v>630</v>
      </c>
      <c r="B632" s="9">
        <v>2014</v>
      </c>
      <c r="C632" s="11" t="s">
        <v>4507</v>
      </c>
      <c r="D632" s="3" t="s">
        <v>4508</v>
      </c>
      <c r="E632" s="3" t="s">
        <v>4286</v>
      </c>
      <c r="F632" s="3" t="s">
        <v>4287</v>
      </c>
      <c r="G632" s="3" t="s">
        <v>372</v>
      </c>
      <c r="H632" s="3" t="s">
        <v>4509</v>
      </c>
      <c r="I632" s="3" t="s">
        <v>4289</v>
      </c>
      <c r="J632" s="3" t="s">
        <v>4510</v>
      </c>
      <c r="K632" s="3" t="str">
        <f>HYPERLINK("http://dx.doi.org/10.1109/ACCESS.2014.2349879","http://dx.doi.org/10.1109/ACCESS.2014.2349879")</f>
        <v>http://dx.doi.org/10.1109/ACCESS.2014.2349879</v>
      </c>
      <c r="L632" s="3" t="s">
        <v>376</v>
      </c>
    </row>
    <row r="633" spans="1:12" ht="40" customHeight="1">
      <c r="A633" s="1">
        <v>631</v>
      </c>
      <c r="B633" s="9">
        <v>2014</v>
      </c>
      <c r="C633" s="11" t="s">
        <v>4511</v>
      </c>
      <c r="D633" s="3" t="s">
        <v>4512</v>
      </c>
      <c r="E633" s="3" t="s">
        <v>4513</v>
      </c>
      <c r="F633" s="3" t="s">
        <v>4514</v>
      </c>
      <c r="G633" s="3" t="s">
        <v>3101</v>
      </c>
      <c r="H633" s="3" t="s">
        <v>4515</v>
      </c>
      <c r="I633" s="3" t="s">
        <v>4516</v>
      </c>
      <c r="J633" s="3" t="s">
        <v>4517</v>
      </c>
      <c r="K633" s="3" t="str">
        <f>HYPERLINK("http://dx.doi.org/10.1109/TPAMI.2014.2330609","http://dx.doi.org/10.1109/TPAMI.2014.2330609")</f>
        <v>http://dx.doi.org/10.1109/TPAMI.2014.2330609</v>
      </c>
      <c r="L633" s="3" t="s">
        <v>100</v>
      </c>
    </row>
    <row r="634" spans="1:12" ht="40" customHeight="1">
      <c r="A634" s="1">
        <v>632</v>
      </c>
      <c r="B634" s="9">
        <v>2014</v>
      </c>
      <c r="C634" s="11" t="s">
        <v>4518</v>
      </c>
      <c r="D634" s="3" t="s">
        <v>4519</v>
      </c>
      <c r="E634" s="3" t="s">
        <v>4520</v>
      </c>
      <c r="F634" s="3" t="s">
        <v>4521</v>
      </c>
      <c r="G634" s="3" t="s">
        <v>560</v>
      </c>
      <c r="H634" s="3" t="s">
        <v>4522</v>
      </c>
      <c r="I634" s="3" t="s">
        <v>4523</v>
      </c>
      <c r="J634" s="3" t="s">
        <v>4524</v>
      </c>
      <c r="K634" s="3" t="str">
        <f>HYPERLINK("http://dx.doi.org/10.1111/1556-4029.12255","http://dx.doi.org/10.1111/1556-4029.12255")</f>
        <v>http://dx.doi.org/10.1111/1556-4029.12255</v>
      </c>
      <c r="L634" s="3" t="s">
        <v>449</v>
      </c>
    </row>
    <row r="635" spans="1:12" ht="40" customHeight="1">
      <c r="A635" s="1">
        <v>633</v>
      </c>
      <c r="B635" s="9">
        <v>2014</v>
      </c>
      <c r="C635" s="11" t="s">
        <v>4525</v>
      </c>
      <c r="D635" s="3" t="s">
        <v>4526</v>
      </c>
      <c r="E635" s="3" t="s">
        <v>4527</v>
      </c>
      <c r="F635" s="3" t="s">
        <v>4528</v>
      </c>
      <c r="G635" s="3" t="s">
        <v>3888</v>
      </c>
      <c r="H635" s="3" t="s">
        <v>4529</v>
      </c>
      <c r="I635" s="3" t="s">
        <v>4530</v>
      </c>
      <c r="J635" s="3" t="s">
        <v>4531</v>
      </c>
      <c r="K635" s="3" t="str">
        <f>HYPERLINK("http://dx.doi.org/10.1007/s13369-014-1342-x","http://dx.doi.org/10.1007/s13369-014-1342-x")</f>
        <v>http://dx.doi.org/10.1007/s13369-014-1342-x</v>
      </c>
      <c r="L635" s="3" t="s">
        <v>385</v>
      </c>
    </row>
    <row r="636" spans="1:12" ht="40" customHeight="1">
      <c r="A636" s="1">
        <v>634</v>
      </c>
      <c r="B636" s="9">
        <v>2014</v>
      </c>
      <c r="C636" s="11" t="s">
        <v>4532</v>
      </c>
      <c r="D636" s="3" t="s">
        <v>4533</v>
      </c>
      <c r="E636" s="3" t="s">
        <v>4534</v>
      </c>
      <c r="F636" s="3" t="s">
        <v>4535</v>
      </c>
      <c r="G636" s="3" t="s">
        <v>560</v>
      </c>
      <c r="H636" s="3" t="s">
        <v>4536</v>
      </c>
      <c r="I636" s="3" t="s">
        <v>16</v>
      </c>
      <c r="J636" s="3" t="s">
        <v>4537</v>
      </c>
      <c r="K636" s="3" t="str">
        <f>HYPERLINK("http://dx.doi.org/10.1111/1556-4029.12327","http://dx.doi.org/10.1111/1556-4029.12327")</f>
        <v>http://dx.doi.org/10.1111/1556-4029.12327</v>
      </c>
      <c r="L636" s="3" t="s">
        <v>449</v>
      </c>
    </row>
    <row r="637" spans="1:12" ht="40" customHeight="1">
      <c r="A637" s="1">
        <v>635</v>
      </c>
      <c r="B637" s="9">
        <v>2014</v>
      </c>
      <c r="C637" s="11" t="s">
        <v>4538</v>
      </c>
      <c r="D637" s="3" t="s">
        <v>4539</v>
      </c>
      <c r="E637" s="3" t="s">
        <v>4540</v>
      </c>
      <c r="F637" s="3" t="s">
        <v>4541</v>
      </c>
      <c r="G637" s="3" t="s">
        <v>560</v>
      </c>
      <c r="H637" s="3" t="s">
        <v>4542</v>
      </c>
      <c r="I637" s="3" t="s">
        <v>4543</v>
      </c>
      <c r="J637" s="3" t="s">
        <v>4544</v>
      </c>
      <c r="K637" s="3" t="str">
        <f>HYPERLINK("http://dx.doi.org/10.1111/1556-4029.12316","http://dx.doi.org/10.1111/1556-4029.12316")</f>
        <v>http://dx.doi.org/10.1111/1556-4029.12316</v>
      </c>
      <c r="L637" s="3" t="s">
        <v>449</v>
      </c>
    </row>
    <row r="638" spans="1:12" ht="40" customHeight="1">
      <c r="A638" s="1">
        <v>636</v>
      </c>
      <c r="B638" s="9">
        <v>2014</v>
      </c>
      <c r="C638" s="11" t="s">
        <v>4545</v>
      </c>
      <c r="D638" s="3" t="s">
        <v>4546</v>
      </c>
      <c r="E638" s="3" t="s">
        <v>4547</v>
      </c>
      <c r="F638" s="3" t="s">
        <v>4548</v>
      </c>
      <c r="G638" s="3" t="s">
        <v>809</v>
      </c>
      <c r="H638" s="3" t="s">
        <v>4549</v>
      </c>
      <c r="I638" s="3" t="s">
        <v>4550</v>
      </c>
      <c r="J638" s="3" t="s">
        <v>4551</v>
      </c>
      <c r="K638" s="3" t="str">
        <f>HYPERLINK("http://dx.doi.org/10.1186/1687-6180-2014-10","http://dx.doi.org/10.1186/1687-6180-2014-10")</f>
        <v>http://dx.doi.org/10.1186/1687-6180-2014-10</v>
      </c>
      <c r="L638" s="3" t="s">
        <v>727</v>
      </c>
    </row>
    <row r="639" spans="1:12" ht="40" customHeight="1">
      <c r="A639" s="1">
        <v>637</v>
      </c>
      <c r="B639" s="9">
        <v>2014</v>
      </c>
      <c r="C639" s="11" t="s">
        <v>4552</v>
      </c>
      <c r="D639" s="3" t="s">
        <v>4553</v>
      </c>
      <c r="E639" s="3" t="s">
        <v>4554</v>
      </c>
      <c r="F639" s="3" t="s">
        <v>4555</v>
      </c>
      <c r="G639" s="3" t="s">
        <v>454</v>
      </c>
      <c r="H639" s="3" t="s">
        <v>4556</v>
      </c>
      <c r="I639" s="3" t="s">
        <v>4557</v>
      </c>
      <c r="J639" s="3" t="s">
        <v>4558</v>
      </c>
      <c r="K639" s="3" t="str">
        <f>HYPERLINK("http://dx.doi.org/10.1016/j.forsciint.2014.09.019","http://dx.doi.org/10.1016/j.forsciint.2014.09.019")</f>
        <v>http://dx.doi.org/10.1016/j.forsciint.2014.09.019</v>
      </c>
      <c r="L639" s="3" t="s">
        <v>449</v>
      </c>
    </row>
    <row r="640" spans="1:12" ht="40" customHeight="1">
      <c r="A640" s="1">
        <v>638</v>
      </c>
      <c r="B640" s="9">
        <v>2014</v>
      </c>
      <c r="C640" s="11" t="s">
        <v>4559</v>
      </c>
      <c r="D640" s="3" t="s">
        <v>4560</v>
      </c>
      <c r="E640" s="3" t="s">
        <v>4561</v>
      </c>
      <c r="F640" s="3" t="s">
        <v>4562</v>
      </c>
      <c r="G640" s="3" t="s">
        <v>32</v>
      </c>
      <c r="H640" s="3" t="s">
        <v>16</v>
      </c>
      <c r="I640" s="3" t="s">
        <v>4563</v>
      </c>
      <c r="J640" s="3" t="s">
        <v>4564</v>
      </c>
      <c r="K640" s="3" t="str">
        <f>HYPERLINK("http://dx.doi.org/10.1049/iet-bmt.2013.0020","http://dx.doi.org/10.1049/iet-bmt.2013.0020")</f>
        <v>http://dx.doi.org/10.1049/iet-bmt.2013.0020</v>
      </c>
      <c r="L640" s="3" t="s">
        <v>35</v>
      </c>
    </row>
    <row r="641" spans="1:12" ht="40" customHeight="1">
      <c r="A641" s="1">
        <v>639</v>
      </c>
      <c r="B641" s="9">
        <v>2014</v>
      </c>
      <c r="C641" s="11" t="s">
        <v>4565</v>
      </c>
      <c r="D641" s="3" t="s">
        <v>4566</v>
      </c>
      <c r="E641" s="3" t="s">
        <v>4567</v>
      </c>
      <c r="F641" s="3" t="s">
        <v>4568</v>
      </c>
      <c r="G641" s="3" t="s">
        <v>560</v>
      </c>
      <c r="H641" s="3" t="s">
        <v>4569</v>
      </c>
      <c r="I641" s="3" t="s">
        <v>4570</v>
      </c>
      <c r="J641" s="3" t="s">
        <v>4571</v>
      </c>
      <c r="K641" s="3" t="str">
        <f>HYPERLINK("http://dx.doi.org/10.1111/1556-4029.12449","http://dx.doi.org/10.1111/1556-4029.12449")</f>
        <v>http://dx.doi.org/10.1111/1556-4029.12449</v>
      </c>
      <c r="L641" s="3" t="s">
        <v>449</v>
      </c>
    </row>
    <row r="642" spans="1:12" ht="40" customHeight="1">
      <c r="A642" s="1">
        <v>640</v>
      </c>
      <c r="B642" s="9">
        <v>2014</v>
      </c>
      <c r="C642" s="11" t="s">
        <v>4572</v>
      </c>
      <c r="D642" s="3" t="s">
        <v>4573</v>
      </c>
      <c r="E642" s="3" t="s">
        <v>4574</v>
      </c>
      <c r="F642" s="3" t="s">
        <v>4575</v>
      </c>
      <c r="G642" s="3" t="s">
        <v>709</v>
      </c>
      <c r="H642" s="3" t="s">
        <v>4576</v>
      </c>
      <c r="I642" s="3" t="s">
        <v>4577</v>
      </c>
      <c r="J642" s="3" t="s">
        <v>4578</v>
      </c>
      <c r="K642" s="3" t="str">
        <f>HYPERLINK("http://dx.doi.org/10.1007/s00216-014-7806-8","http://dx.doi.org/10.1007/s00216-014-7806-8")</f>
        <v>http://dx.doi.org/10.1007/s00216-014-7806-8</v>
      </c>
      <c r="L642" s="3" t="s">
        <v>525</v>
      </c>
    </row>
    <row r="643" spans="1:12" ht="40" customHeight="1">
      <c r="A643" s="1">
        <v>641</v>
      </c>
      <c r="B643" s="9">
        <v>2014</v>
      </c>
      <c r="C643" s="11" t="s">
        <v>4579</v>
      </c>
      <c r="D643" s="3" t="s">
        <v>4580</v>
      </c>
      <c r="E643" s="3" t="s">
        <v>4581</v>
      </c>
      <c r="F643" s="3" t="s">
        <v>4582</v>
      </c>
      <c r="G643" s="3" t="s">
        <v>3999</v>
      </c>
      <c r="H643" s="3" t="s">
        <v>16</v>
      </c>
      <c r="I643" s="3" t="s">
        <v>4162</v>
      </c>
      <c r="J643" s="3" t="s">
        <v>4583</v>
      </c>
      <c r="K643" s="3" t="str">
        <f>HYPERLINK("http://dx.doi.org/10.1016/j.jchb.2014.08.003","http://dx.doi.org/10.1016/j.jchb.2014.08.003")</f>
        <v>http://dx.doi.org/10.1016/j.jchb.2014.08.003</v>
      </c>
      <c r="L643" s="3" t="s">
        <v>1166</v>
      </c>
    </row>
    <row r="644" spans="1:12" ht="40" customHeight="1">
      <c r="A644" s="1">
        <v>642</v>
      </c>
      <c r="B644" s="9">
        <v>2013</v>
      </c>
      <c r="C644" s="11" t="s">
        <v>4584</v>
      </c>
      <c r="D644" s="3" t="s">
        <v>4585</v>
      </c>
      <c r="E644" s="3" t="s">
        <v>4586</v>
      </c>
      <c r="F644" s="3" t="s">
        <v>4587</v>
      </c>
      <c r="G644" s="3" t="s">
        <v>3101</v>
      </c>
      <c r="H644" s="3" t="s">
        <v>4588</v>
      </c>
      <c r="I644" s="3" t="s">
        <v>4589</v>
      </c>
      <c r="J644" s="3" t="s">
        <v>4590</v>
      </c>
      <c r="K644" s="3" t="str">
        <f>HYPERLINK("http://dx.doi.org/10.1109/TPAMI.2013.39","http://dx.doi.org/10.1109/TPAMI.2013.39")</f>
        <v>http://dx.doi.org/10.1109/TPAMI.2013.39</v>
      </c>
      <c r="L644" s="3" t="s">
        <v>100</v>
      </c>
    </row>
    <row r="645" spans="1:12" ht="40" customHeight="1">
      <c r="A645" s="1">
        <v>643</v>
      </c>
      <c r="B645" s="9">
        <v>2013</v>
      </c>
      <c r="C645" s="11" t="s">
        <v>4591</v>
      </c>
      <c r="D645" s="3" t="s">
        <v>4592</v>
      </c>
      <c r="E645" s="3" t="s">
        <v>4593</v>
      </c>
      <c r="F645" s="3" t="s">
        <v>4594</v>
      </c>
      <c r="G645" s="3" t="s">
        <v>876</v>
      </c>
      <c r="H645" s="3" t="s">
        <v>4595</v>
      </c>
      <c r="I645" s="3" t="s">
        <v>3586</v>
      </c>
      <c r="J645" s="3" t="s">
        <v>4596</v>
      </c>
      <c r="K645" s="3" t="str">
        <f>HYPERLINK("http://dx.doi.org/10.1016/j.jflm.2012.12.002","http://dx.doi.org/10.1016/j.jflm.2012.12.002")</f>
        <v>http://dx.doi.org/10.1016/j.jflm.2012.12.002</v>
      </c>
      <c r="L645" s="3" t="s">
        <v>449</v>
      </c>
    </row>
    <row r="646" spans="1:12" ht="40" customHeight="1">
      <c r="A646" s="1">
        <v>644</v>
      </c>
      <c r="B646" s="9">
        <v>2013</v>
      </c>
      <c r="C646" s="11" t="s">
        <v>4597</v>
      </c>
      <c r="D646" s="3" t="s">
        <v>4598</v>
      </c>
      <c r="E646" s="3" t="s">
        <v>4599</v>
      </c>
      <c r="F646" s="3" t="s">
        <v>4600</v>
      </c>
      <c r="G646" s="3" t="s">
        <v>560</v>
      </c>
      <c r="H646" s="3" t="s">
        <v>4601</v>
      </c>
      <c r="I646" s="3" t="s">
        <v>4602</v>
      </c>
      <c r="J646" s="3" t="s">
        <v>4603</v>
      </c>
      <c r="K646" s="3" t="str">
        <f>HYPERLINK("http://dx.doi.org/10.1111/1556-4029.12209","http://dx.doi.org/10.1111/1556-4029.12209")</f>
        <v>http://dx.doi.org/10.1111/1556-4029.12209</v>
      </c>
      <c r="L646" s="3" t="s">
        <v>449</v>
      </c>
    </row>
    <row r="647" spans="1:12" ht="40" customHeight="1">
      <c r="A647" s="1">
        <v>645</v>
      </c>
      <c r="B647" s="10">
        <v>2013</v>
      </c>
      <c r="C647" s="12" t="s">
        <v>4604</v>
      </c>
      <c r="D647" s="4" t="s">
        <v>4605</v>
      </c>
      <c r="E647" s="4" t="s">
        <v>4606</v>
      </c>
      <c r="F647" s="4" t="s">
        <v>4607</v>
      </c>
      <c r="G647" s="4" t="s">
        <v>4608</v>
      </c>
      <c r="H647" s="4" t="s">
        <v>16</v>
      </c>
      <c r="I647" s="4" t="s">
        <v>4609</v>
      </c>
      <c r="J647" s="4" t="s">
        <v>16</v>
      </c>
      <c r="K647" s="4" t="s">
        <v>16</v>
      </c>
      <c r="L647" s="4" t="s">
        <v>100</v>
      </c>
    </row>
    <row r="648" spans="1:12" ht="40" customHeight="1">
      <c r="A648" s="1">
        <v>646</v>
      </c>
      <c r="B648" s="9">
        <v>2013</v>
      </c>
      <c r="C648" s="11" t="s">
        <v>4610</v>
      </c>
      <c r="D648" s="3" t="s">
        <v>4611</v>
      </c>
      <c r="E648" s="3" t="s">
        <v>4612</v>
      </c>
      <c r="F648" s="3" t="s">
        <v>4613</v>
      </c>
      <c r="G648" s="3" t="s">
        <v>80</v>
      </c>
      <c r="H648" s="3" t="s">
        <v>4614</v>
      </c>
      <c r="I648" s="3" t="s">
        <v>4210</v>
      </c>
      <c r="J648" s="3" t="s">
        <v>4615</v>
      </c>
      <c r="K648" s="3" t="str">
        <f>HYPERLINK("http://dx.doi.org/10.1016/j.scijus.2012.08.001","http://dx.doi.org/10.1016/j.scijus.2012.08.001")</f>
        <v>http://dx.doi.org/10.1016/j.scijus.2012.08.001</v>
      </c>
      <c r="L648" s="3" t="s">
        <v>84</v>
      </c>
    </row>
    <row r="649" spans="1:12" ht="40" customHeight="1">
      <c r="A649" s="1">
        <v>647</v>
      </c>
      <c r="B649" s="9">
        <v>2013</v>
      </c>
      <c r="C649" s="11" t="s">
        <v>4616</v>
      </c>
      <c r="D649" s="3" t="s">
        <v>4617</v>
      </c>
      <c r="E649" s="3" t="s">
        <v>4618</v>
      </c>
      <c r="F649" s="3" t="s">
        <v>4619</v>
      </c>
      <c r="G649" s="3" t="s">
        <v>560</v>
      </c>
      <c r="H649" s="3" t="s">
        <v>4620</v>
      </c>
      <c r="I649" s="3" t="s">
        <v>4621</v>
      </c>
      <c r="J649" s="3" t="s">
        <v>4622</v>
      </c>
      <c r="K649" s="3" t="str">
        <f>HYPERLINK("http://dx.doi.org/10.1111/1556-4029.12224","http://dx.doi.org/10.1111/1556-4029.12224")</f>
        <v>http://dx.doi.org/10.1111/1556-4029.12224</v>
      </c>
      <c r="L649" s="3" t="s">
        <v>449</v>
      </c>
    </row>
    <row r="650" spans="1:12" ht="40" customHeight="1">
      <c r="A650" s="1">
        <v>648</v>
      </c>
      <c r="B650" s="9">
        <v>2013</v>
      </c>
      <c r="C650" s="11" t="s">
        <v>4623</v>
      </c>
      <c r="D650" s="3" t="s">
        <v>4624</v>
      </c>
      <c r="E650" s="3" t="s">
        <v>4625</v>
      </c>
      <c r="F650" s="3" t="s">
        <v>4626</v>
      </c>
      <c r="G650" s="3" t="s">
        <v>876</v>
      </c>
      <c r="H650" s="3" t="s">
        <v>4627</v>
      </c>
      <c r="I650" s="3" t="s">
        <v>4162</v>
      </c>
      <c r="J650" s="3" t="s">
        <v>4628</v>
      </c>
      <c r="K650" s="3" t="str">
        <f>HYPERLINK("http://dx.doi.org/10.1016/j.jflm.2012.09.008","http://dx.doi.org/10.1016/j.jflm.2012.09.008")</f>
        <v>http://dx.doi.org/10.1016/j.jflm.2012.09.008</v>
      </c>
      <c r="L650" s="3" t="s">
        <v>449</v>
      </c>
    </row>
    <row r="651" spans="1:12" ht="40" customHeight="1">
      <c r="A651" s="1">
        <v>649</v>
      </c>
      <c r="B651" s="9">
        <v>2013</v>
      </c>
      <c r="C651" s="11" t="s">
        <v>4629</v>
      </c>
      <c r="D651" s="3" t="s">
        <v>4630</v>
      </c>
      <c r="E651" s="3" t="s">
        <v>4631</v>
      </c>
      <c r="F651" s="3" t="s">
        <v>4632</v>
      </c>
      <c r="G651" s="3" t="s">
        <v>49</v>
      </c>
      <c r="H651" s="3" t="s">
        <v>16</v>
      </c>
      <c r="I651" s="3" t="s">
        <v>3711</v>
      </c>
      <c r="J651" s="3" t="s">
        <v>4633</v>
      </c>
      <c r="K651" s="3" t="str">
        <f>HYPERLINK("http://dx.doi.org/10.1039/c3an36896c","http://dx.doi.org/10.1039/c3an36896c")</f>
        <v>http://dx.doi.org/10.1039/c3an36896c</v>
      </c>
      <c r="L651" s="3" t="s">
        <v>19</v>
      </c>
    </row>
    <row r="652" spans="1:12" ht="40" customHeight="1">
      <c r="A652" s="1">
        <v>650</v>
      </c>
      <c r="B652" s="9">
        <v>2013</v>
      </c>
      <c r="C652" s="11" t="s">
        <v>4634</v>
      </c>
      <c r="D652" s="3" t="s">
        <v>4635</v>
      </c>
      <c r="E652" s="3" t="s">
        <v>4636</v>
      </c>
      <c r="F652" s="3" t="s">
        <v>4637</v>
      </c>
      <c r="G652" s="3" t="s">
        <v>560</v>
      </c>
      <c r="H652" s="3" t="s">
        <v>4638</v>
      </c>
      <c r="I652" s="3" t="s">
        <v>4433</v>
      </c>
      <c r="J652" s="3" t="s">
        <v>4639</v>
      </c>
      <c r="K652" s="3" t="str">
        <f>HYPERLINK("http://dx.doi.org/10.1111/1556-4029.12101","http://dx.doi.org/10.1111/1556-4029.12101")</f>
        <v>http://dx.doi.org/10.1111/1556-4029.12101</v>
      </c>
      <c r="L652" s="3" t="s">
        <v>449</v>
      </c>
    </row>
    <row r="653" spans="1:12" ht="40" customHeight="1">
      <c r="A653" s="1">
        <v>651</v>
      </c>
      <c r="B653" s="9">
        <v>2013</v>
      </c>
      <c r="C653" s="11" t="s">
        <v>4640</v>
      </c>
      <c r="D653" s="3" t="s">
        <v>4641</v>
      </c>
      <c r="E653" s="3" t="s">
        <v>4642</v>
      </c>
      <c r="F653" s="3" t="s">
        <v>4643</v>
      </c>
      <c r="G653" s="3" t="s">
        <v>4644</v>
      </c>
      <c r="H653" s="3" t="s">
        <v>16</v>
      </c>
      <c r="I653" s="3" t="s">
        <v>4645</v>
      </c>
      <c r="J653" s="3" t="s">
        <v>4646</v>
      </c>
      <c r="K653" s="3" t="str">
        <f>HYPERLINK("http://dx.doi.org/10.1364/AO.52.005473","http://dx.doi.org/10.1364/AO.52.005473")</f>
        <v>http://dx.doi.org/10.1364/AO.52.005473</v>
      </c>
      <c r="L653" s="3" t="s">
        <v>66</v>
      </c>
    </row>
    <row r="654" spans="1:12" ht="40" customHeight="1">
      <c r="A654" s="1">
        <v>652</v>
      </c>
      <c r="B654" s="10">
        <v>2013</v>
      </c>
      <c r="C654" s="12" t="s">
        <v>4647</v>
      </c>
      <c r="D654" s="4" t="s">
        <v>4648</v>
      </c>
      <c r="E654" s="4" t="s">
        <v>4649</v>
      </c>
      <c r="F654" s="4" t="s">
        <v>4650</v>
      </c>
      <c r="G654" s="4" t="s">
        <v>4651</v>
      </c>
      <c r="H654" s="4" t="s">
        <v>4652</v>
      </c>
      <c r="I654" s="4" t="s">
        <v>16</v>
      </c>
      <c r="J654" s="4" t="s">
        <v>16</v>
      </c>
      <c r="K654" s="4" t="s">
        <v>16</v>
      </c>
      <c r="L654" s="4" t="s">
        <v>4653</v>
      </c>
    </row>
    <row r="655" spans="1:12" ht="40" customHeight="1">
      <c r="A655" s="1">
        <v>653</v>
      </c>
      <c r="B655" s="9">
        <v>2013</v>
      </c>
      <c r="C655" s="11" t="s">
        <v>4654</v>
      </c>
      <c r="D655" s="3" t="s">
        <v>4655</v>
      </c>
      <c r="E655" s="3" t="s">
        <v>4656</v>
      </c>
      <c r="F655" s="3" t="s">
        <v>4657</v>
      </c>
      <c r="G655" s="3" t="s">
        <v>445</v>
      </c>
      <c r="H655" s="3" t="s">
        <v>4658</v>
      </c>
      <c r="I655" s="3" t="s">
        <v>456</v>
      </c>
      <c r="J655" s="3" t="s">
        <v>4659</v>
      </c>
      <c r="K655" s="3" t="str">
        <f>HYPERLINK("http://dx.doi.org/10.1007/s00414-012-0797-0","http://dx.doi.org/10.1007/s00414-012-0797-0")</f>
        <v>http://dx.doi.org/10.1007/s00414-012-0797-0</v>
      </c>
      <c r="L655" s="3" t="s">
        <v>449</v>
      </c>
    </row>
    <row r="656" spans="1:12" ht="40" customHeight="1">
      <c r="A656" s="1">
        <v>654</v>
      </c>
      <c r="B656" s="9">
        <v>2013</v>
      </c>
      <c r="C656" s="11" t="s">
        <v>4660</v>
      </c>
      <c r="D656" s="3" t="s">
        <v>4661</v>
      </c>
      <c r="E656" s="3" t="s">
        <v>4662</v>
      </c>
      <c r="F656" s="3" t="s">
        <v>4663</v>
      </c>
      <c r="G656" s="3" t="s">
        <v>80</v>
      </c>
      <c r="H656" s="3" t="s">
        <v>4664</v>
      </c>
      <c r="I656" s="3" t="s">
        <v>4665</v>
      </c>
      <c r="J656" s="3" t="s">
        <v>4666</v>
      </c>
      <c r="K656" s="3" t="str">
        <f>HYPERLINK("http://dx.doi.org/10.1016/j.scijus.2012.05.007","http://dx.doi.org/10.1016/j.scijus.2012.05.007")</f>
        <v>http://dx.doi.org/10.1016/j.scijus.2012.05.007</v>
      </c>
      <c r="L656" s="3" t="s">
        <v>84</v>
      </c>
    </row>
    <row r="657" spans="1:12" ht="40" customHeight="1">
      <c r="A657" s="1">
        <v>655</v>
      </c>
      <c r="B657" s="9">
        <v>2013</v>
      </c>
      <c r="C657" s="11" t="s">
        <v>4667</v>
      </c>
      <c r="D657" s="3" t="s">
        <v>4668</v>
      </c>
      <c r="E657" s="3" t="s">
        <v>4669</v>
      </c>
      <c r="F657" s="3" t="s">
        <v>4670</v>
      </c>
      <c r="G657" s="3" t="s">
        <v>3854</v>
      </c>
      <c r="H657" s="3" t="s">
        <v>4671</v>
      </c>
      <c r="I657" s="3" t="s">
        <v>4058</v>
      </c>
      <c r="J657" s="3" t="s">
        <v>4672</v>
      </c>
      <c r="K657" s="3" t="str">
        <f>HYPERLINK("http://dx.doi.org/10.1002/jms.3216","http://dx.doi.org/10.1002/jms.3216")</f>
        <v>http://dx.doi.org/10.1002/jms.3216</v>
      </c>
      <c r="L657" s="3" t="s">
        <v>3849</v>
      </c>
    </row>
    <row r="658" spans="1:12" ht="40" customHeight="1">
      <c r="A658" s="1">
        <v>656</v>
      </c>
      <c r="B658" s="9">
        <v>2013</v>
      </c>
      <c r="C658" s="11" t="s">
        <v>4673</v>
      </c>
      <c r="D658" s="3" t="s">
        <v>4674</v>
      </c>
      <c r="E658" s="3" t="s">
        <v>4675</v>
      </c>
      <c r="F658" s="3" t="s">
        <v>4676</v>
      </c>
      <c r="G658" s="3" t="s">
        <v>833</v>
      </c>
      <c r="H658" s="3" t="s">
        <v>16</v>
      </c>
      <c r="I658" s="3" t="s">
        <v>1020</v>
      </c>
      <c r="J658" s="3" t="s">
        <v>4677</v>
      </c>
      <c r="K658" s="3" t="str">
        <f>HYPERLINK("http://dx.doi.org/10.1039/c3ra42328j","http://dx.doi.org/10.1039/c3ra42328j")</f>
        <v>http://dx.doi.org/10.1039/c3ra42328j</v>
      </c>
      <c r="L658" s="3" t="s">
        <v>19</v>
      </c>
    </row>
    <row r="659" spans="1:12" ht="40" customHeight="1">
      <c r="A659" s="1">
        <v>657</v>
      </c>
      <c r="B659" s="9">
        <v>2013</v>
      </c>
      <c r="C659" s="11" t="s">
        <v>4678</v>
      </c>
      <c r="D659" s="3" t="s">
        <v>4679</v>
      </c>
      <c r="E659" s="3" t="s">
        <v>4680</v>
      </c>
      <c r="F659" s="3" t="s">
        <v>4681</v>
      </c>
      <c r="G659" s="3" t="s">
        <v>80</v>
      </c>
      <c r="H659" s="3" t="s">
        <v>4682</v>
      </c>
      <c r="I659" s="3" t="s">
        <v>3441</v>
      </c>
      <c r="J659" s="3" t="s">
        <v>4683</v>
      </c>
      <c r="K659" s="3" t="str">
        <f>HYPERLINK("http://dx.doi.org/10.1016/j.scijus.2012.11.007","http://dx.doi.org/10.1016/j.scijus.2012.11.007")</f>
        <v>http://dx.doi.org/10.1016/j.scijus.2012.11.007</v>
      </c>
      <c r="L659" s="3" t="s">
        <v>84</v>
      </c>
    </row>
    <row r="660" spans="1:12" ht="40" customHeight="1">
      <c r="A660" s="1">
        <v>658</v>
      </c>
      <c r="B660" s="9">
        <v>2013</v>
      </c>
      <c r="C660" s="11" t="s">
        <v>4684</v>
      </c>
      <c r="D660" s="3" t="s">
        <v>4685</v>
      </c>
      <c r="E660" s="3" t="s">
        <v>4686</v>
      </c>
      <c r="F660" s="3" t="s">
        <v>4687</v>
      </c>
      <c r="G660" s="3" t="s">
        <v>560</v>
      </c>
      <c r="H660" s="3" t="s">
        <v>4688</v>
      </c>
      <c r="I660" s="3" t="s">
        <v>4689</v>
      </c>
      <c r="J660" s="3" t="s">
        <v>4690</v>
      </c>
      <c r="K660" s="3" t="str">
        <f>HYPERLINK("http://dx.doi.org/10.1111/1556-4029.12203","http://dx.doi.org/10.1111/1556-4029.12203")</f>
        <v>http://dx.doi.org/10.1111/1556-4029.12203</v>
      </c>
      <c r="L660" s="3" t="s">
        <v>449</v>
      </c>
    </row>
    <row r="661" spans="1:12" ht="40" customHeight="1">
      <c r="A661" s="1">
        <v>659</v>
      </c>
      <c r="B661" s="9">
        <v>2013</v>
      </c>
      <c r="C661" s="11" t="s">
        <v>4691</v>
      </c>
      <c r="D661" s="3" t="s">
        <v>4692</v>
      </c>
      <c r="E661" s="3" t="s">
        <v>4693</v>
      </c>
      <c r="F661" s="3" t="s">
        <v>4694</v>
      </c>
      <c r="G661" s="3" t="s">
        <v>4695</v>
      </c>
      <c r="H661" s="3" t="s">
        <v>4696</v>
      </c>
      <c r="I661" s="3" t="s">
        <v>4697</v>
      </c>
      <c r="J661" s="3" t="s">
        <v>4698</v>
      </c>
      <c r="K661" s="3" t="str">
        <f>HYPERLINK("http://dx.doi.org/10.1002/jbio.201200231","http://dx.doi.org/10.1002/jbio.201200231")</f>
        <v>http://dx.doi.org/10.1002/jbio.201200231</v>
      </c>
      <c r="L661" s="3" t="s">
        <v>4699</v>
      </c>
    </row>
    <row r="662" spans="1:12" ht="40" customHeight="1">
      <c r="A662" s="1">
        <v>660</v>
      </c>
      <c r="B662" s="10">
        <v>2013</v>
      </c>
      <c r="C662" s="12" t="s">
        <v>4700</v>
      </c>
      <c r="D662" s="4" t="s">
        <v>4701</v>
      </c>
      <c r="E662" s="4" t="s">
        <v>4702</v>
      </c>
      <c r="F662" s="4" t="s">
        <v>4703</v>
      </c>
      <c r="G662" s="4" t="s">
        <v>4704</v>
      </c>
      <c r="H662" s="4" t="s">
        <v>4705</v>
      </c>
      <c r="I662" s="4" t="s">
        <v>4706</v>
      </c>
      <c r="J662" s="4" t="s">
        <v>4707</v>
      </c>
      <c r="K662" s="4">
        <v>0</v>
      </c>
      <c r="L662" s="4" t="s">
        <v>4708</v>
      </c>
    </row>
    <row r="663" spans="1:12" ht="40" customHeight="1">
      <c r="A663" s="1">
        <v>661</v>
      </c>
      <c r="B663" s="9">
        <v>2013</v>
      </c>
      <c r="C663" s="11" t="s">
        <v>4709</v>
      </c>
      <c r="D663" s="3" t="s">
        <v>4710</v>
      </c>
      <c r="E663" s="3" t="s">
        <v>4711</v>
      </c>
      <c r="F663" s="3" t="s">
        <v>4712</v>
      </c>
      <c r="G663" s="3" t="s">
        <v>4713</v>
      </c>
      <c r="H663" s="3" t="s">
        <v>4714</v>
      </c>
      <c r="I663" s="3" t="s">
        <v>4715</v>
      </c>
      <c r="J663" s="3" t="s">
        <v>4716</v>
      </c>
      <c r="K663" s="3" t="str">
        <f>HYPERLINK("http://dx.doi.org/10.1109/TIP.2013.2280187","http://dx.doi.org/10.1109/TIP.2013.2280187")</f>
        <v>http://dx.doi.org/10.1109/TIP.2013.2280187</v>
      </c>
      <c r="L663" s="3" t="s">
        <v>100</v>
      </c>
    </row>
    <row r="664" spans="1:12" ht="40" customHeight="1">
      <c r="A664" s="1">
        <v>662</v>
      </c>
      <c r="B664" s="9">
        <v>2013</v>
      </c>
      <c r="C664" s="11" t="s">
        <v>4717</v>
      </c>
      <c r="D664" s="3" t="s">
        <v>4718</v>
      </c>
      <c r="E664" s="3" t="s">
        <v>4719</v>
      </c>
      <c r="F664" s="3" t="s">
        <v>4720</v>
      </c>
      <c r="G664" s="3" t="s">
        <v>216</v>
      </c>
      <c r="H664" s="3" t="s">
        <v>16</v>
      </c>
      <c r="I664" s="3" t="s">
        <v>4721</v>
      </c>
      <c r="J664" s="3" t="s">
        <v>4722</v>
      </c>
      <c r="K664" s="3" t="str">
        <f>HYPERLINK("http://dx.doi.org/10.1258/msl.2012.011092","http://dx.doi.org/10.1258/msl.2012.011092")</f>
        <v>http://dx.doi.org/10.1258/msl.2012.011092</v>
      </c>
      <c r="L664" s="3" t="s">
        <v>220</v>
      </c>
    </row>
    <row r="665" spans="1:12" ht="40" customHeight="1">
      <c r="A665" s="1">
        <v>663</v>
      </c>
      <c r="B665" s="9">
        <v>2013</v>
      </c>
      <c r="C665" s="11" t="s">
        <v>4723</v>
      </c>
      <c r="D665" s="3" t="s">
        <v>4724</v>
      </c>
      <c r="E665" s="3" t="s">
        <v>4725</v>
      </c>
      <c r="F665" s="3" t="s">
        <v>4726</v>
      </c>
      <c r="G665" s="3" t="s">
        <v>1401</v>
      </c>
      <c r="H665" s="3" t="s">
        <v>4727</v>
      </c>
      <c r="I665" s="3" t="s">
        <v>4728</v>
      </c>
      <c r="J665" s="3" t="s">
        <v>4729</v>
      </c>
      <c r="K665" s="3" t="str">
        <f>HYPERLINK("http://dx.doi.org/10.1109/TIFS.2012.2223678","http://dx.doi.org/10.1109/TIFS.2012.2223678")</f>
        <v>http://dx.doi.org/10.1109/TIFS.2012.2223678</v>
      </c>
      <c r="L665" s="3" t="s">
        <v>100</v>
      </c>
    </row>
    <row r="666" spans="1:12" ht="40" customHeight="1">
      <c r="A666" s="1">
        <v>664</v>
      </c>
      <c r="B666" s="9">
        <v>2013</v>
      </c>
      <c r="C666" s="11" t="s">
        <v>4730</v>
      </c>
      <c r="D666" s="3" t="s">
        <v>4731</v>
      </c>
      <c r="E666" s="3" t="s">
        <v>4732</v>
      </c>
      <c r="F666" s="3" t="s">
        <v>4733</v>
      </c>
      <c r="G666" s="3" t="s">
        <v>454</v>
      </c>
      <c r="H666" s="3" t="s">
        <v>4734</v>
      </c>
      <c r="I666" s="3" t="s">
        <v>4735</v>
      </c>
      <c r="J666" s="3" t="s">
        <v>4736</v>
      </c>
      <c r="K666" s="3" t="str">
        <f>HYPERLINK("http://dx.doi.org/10.1016/j.forsciint.2013.07.008","http://dx.doi.org/10.1016/j.forsciint.2013.07.008")</f>
        <v>http://dx.doi.org/10.1016/j.forsciint.2013.07.008</v>
      </c>
      <c r="L666" s="3" t="s">
        <v>449</v>
      </c>
    </row>
    <row r="667" spans="1:12" ht="40" customHeight="1">
      <c r="A667" s="1">
        <v>665</v>
      </c>
      <c r="B667" s="9">
        <v>2013</v>
      </c>
      <c r="C667" s="11" t="s">
        <v>4737</v>
      </c>
      <c r="D667" s="3" t="s">
        <v>4738</v>
      </c>
      <c r="E667" s="3" t="s">
        <v>4739</v>
      </c>
      <c r="F667" s="3" t="s">
        <v>4740</v>
      </c>
      <c r="G667" s="3" t="s">
        <v>454</v>
      </c>
      <c r="H667" s="3" t="s">
        <v>4741</v>
      </c>
      <c r="I667" s="3" t="s">
        <v>4742</v>
      </c>
      <c r="J667" s="3" t="s">
        <v>4743</v>
      </c>
      <c r="K667" s="3" t="str">
        <f>HYPERLINK("http://dx.doi.org/10.1016/j.forsciint.2013.07.005","http://dx.doi.org/10.1016/j.forsciint.2013.07.005")</f>
        <v>http://dx.doi.org/10.1016/j.forsciint.2013.07.005</v>
      </c>
      <c r="L667" s="3" t="s">
        <v>449</v>
      </c>
    </row>
    <row r="668" spans="1:12" ht="40" customHeight="1">
      <c r="A668" s="1">
        <v>666</v>
      </c>
      <c r="B668" s="9">
        <v>2013</v>
      </c>
      <c r="C668" s="11" t="s">
        <v>4744</v>
      </c>
      <c r="D668" s="3" t="s">
        <v>4745</v>
      </c>
      <c r="E668" s="3" t="s">
        <v>4746</v>
      </c>
      <c r="F668" s="3" t="s">
        <v>4747</v>
      </c>
      <c r="G668" s="3" t="s">
        <v>80</v>
      </c>
      <c r="H668" s="3" t="s">
        <v>4748</v>
      </c>
      <c r="I668" s="3" t="s">
        <v>4242</v>
      </c>
      <c r="J668" s="3" t="s">
        <v>4749</v>
      </c>
      <c r="K668" s="3" t="str">
        <f>HYPERLINK("http://dx.doi.org/10.1016/j.scijus.2013.08.002","http://dx.doi.org/10.1016/j.scijus.2013.08.002")</f>
        <v>http://dx.doi.org/10.1016/j.scijus.2013.08.002</v>
      </c>
      <c r="L668" s="3" t="s">
        <v>84</v>
      </c>
    </row>
    <row r="669" spans="1:12" ht="40" customHeight="1">
      <c r="A669" s="1">
        <v>667</v>
      </c>
      <c r="B669" s="9">
        <v>2013</v>
      </c>
      <c r="C669" s="11" t="s">
        <v>4750</v>
      </c>
      <c r="D669" s="3" t="s">
        <v>4751</v>
      </c>
      <c r="E669" s="3" t="s">
        <v>4752</v>
      </c>
      <c r="F669" s="3" t="s">
        <v>4753</v>
      </c>
      <c r="G669" s="3" t="s">
        <v>2985</v>
      </c>
      <c r="H669" s="3" t="s">
        <v>4754</v>
      </c>
      <c r="I669" s="3" t="s">
        <v>3630</v>
      </c>
      <c r="J669" s="3" t="s">
        <v>4755</v>
      </c>
      <c r="K669" s="3" t="str">
        <f>HYPERLINK("http://dx.doi.org/10.1049/iet-ipr.2012.0399","http://dx.doi.org/10.1049/iet-ipr.2012.0399")</f>
        <v>http://dx.doi.org/10.1049/iet-ipr.2012.0399</v>
      </c>
      <c r="L669" s="3" t="s">
        <v>2989</v>
      </c>
    </row>
    <row r="670" spans="1:12" ht="40" customHeight="1">
      <c r="A670" s="1">
        <v>668</v>
      </c>
      <c r="B670" s="9">
        <v>2013</v>
      </c>
      <c r="C670" s="11" t="s">
        <v>4756</v>
      </c>
      <c r="D670" s="3" t="s">
        <v>4757</v>
      </c>
      <c r="E670" s="3" t="s">
        <v>4758</v>
      </c>
      <c r="F670" s="3" t="s">
        <v>4759</v>
      </c>
      <c r="G670" s="3" t="s">
        <v>560</v>
      </c>
      <c r="H670" s="3" t="s">
        <v>4760</v>
      </c>
      <c r="I670" s="3" t="s">
        <v>4761</v>
      </c>
      <c r="J670" s="3" t="s">
        <v>4762</v>
      </c>
      <c r="K670" s="3" t="str">
        <f>HYPERLINK("http://dx.doi.org/10.1111/1556-4029.12136","http://dx.doi.org/10.1111/1556-4029.12136")</f>
        <v>http://dx.doi.org/10.1111/1556-4029.12136</v>
      </c>
      <c r="L670" s="3" t="s">
        <v>449</v>
      </c>
    </row>
    <row r="671" spans="1:12" ht="40" customHeight="1">
      <c r="A671" s="1">
        <v>669</v>
      </c>
      <c r="B671" s="9">
        <v>2013</v>
      </c>
      <c r="C671" s="11" t="s">
        <v>4763</v>
      </c>
      <c r="D671" s="3" t="s">
        <v>4764</v>
      </c>
      <c r="E671" s="3" t="s">
        <v>4765</v>
      </c>
      <c r="F671" s="3" t="s">
        <v>4766</v>
      </c>
      <c r="G671" s="3" t="s">
        <v>560</v>
      </c>
      <c r="H671" s="3" t="s">
        <v>4767</v>
      </c>
      <c r="I671" s="3" t="s">
        <v>4768</v>
      </c>
      <c r="J671" s="3" t="s">
        <v>4769</v>
      </c>
      <c r="K671" s="3" t="str">
        <f>HYPERLINK("http://dx.doi.org/10.1111/1556-4029.12218","http://dx.doi.org/10.1111/1556-4029.12218")</f>
        <v>http://dx.doi.org/10.1111/1556-4029.12218</v>
      </c>
      <c r="L671" s="3" t="s">
        <v>449</v>
      </c>
    </row>
    <row r="672" spans="1:12" ht="40" customHeight="1">
      <c r="A672" s="1">
        <v>670</v>
      </c>
      <c r="B672" s="9">
        <v>2013</v>
      </c>
      <c r="C672" s="11" t="s">
        <v>4770</v>
      </c>
      <c r="D672" s="3" t="s">
        <v>4771</v>
      </c>
      <c r="E672" s="3" t="s">
        <v>4772</v>
      </c>
      <c r="F672" s="3" t="s">
        <v>4773</v>
      </c>
      <c r="G672" s="3" t="s">
        <v>876</v>
      </c>
      <c r="H672" s="3" t="s">
        <v>4774</v>
      </c>
      <c r="I672" s="3" t="s">
        <v>4775</v>
      </c>
      <c r="J672" s="3" t="s">
        <v>4776</v>
      </c>
      <c r="K672" s="3" t="str">
        <f>HYPERLINK("http://dx.doi.org/10.1016/j.jflm.2012.04.038","http://dx.doi.org/10.1016/j.jflm.2012.04.038")</f>
        <v>http://dx.doi.org/10.1016/j.jflm.2012.04.038</v>
      </c>
      <c r="L672" s="3" t="s">
        <v>449</v>
      </c>
    </row>
    <row r="673" spans="1:12" ht="40" customHeight="1">
      <c r="A673" s="1">
        <v>671</v>
      </c>
      <c r="B673" s="9">
        <v>2013</v>
      </c>
      <c r="C673" s="11" t="s">
        <v>4777</v>
      </c>
      <c r="D673" s="3" t="s">
        <v>4778</v>
      </c>
      <c r="E673" s="3" t="s">
        <v>4779</v>
      </c>
      <c r="F673" s="3" t="s">
        <v>4780</v>
      </c>
      <c r="G673" s="3" t="s">
        <v>454</v>
      </c>
      <c r="H673" s="3" t="s">
        <v>4781</v>
      </c>
      <c r="I673" s="3" t="s">
        <v>3586</v>
      </c>
      <c r="J673" s="3" t="s">
        <v>4782</v>
      </c>
      <c r="K673" s="3" t="str">
        <f>HYPERLINK("http://dx.doi.org/10.1016/j.forsciint.2013.03.014","http://dx.doi.org/10.1016/j.forsciint.2013.03.014")</f>
        <v>http://dx.doi.org/10.1016/j.forsciint.2013.03.014</v>
      </c>
      <c r="L673" s="3" t="s">
        <v>449</v>
      </c>
    </row>
    <row r="674" spans="1:12" ht="40" customHeight="1">
      <c r="A674" s="1">
        <v>672</v>
      </c>
      <c r="B674" s="9">
        <v>2013</v>
      </c>
      <c r="C674" s="11" t="s">
        <v>4783</v>
      </c>
      <c r="D674" s="3" t="s">
        <v>4784</v>
      </c>
      <c r="E674" s="3" t="s">
        <v>4785</v>
      </c>
      <c r="F674" s="3" t="s">
        <v>4786</v>
      </c>
      <c r="G674" s="3" t="s">
        <v>454</v>
      </c>
      <c r="H674" s="3" t="s">
        <v>4787</v>
      </c>
      <c r="I674" s="3" t="s">
        <v>4788</v>
      </c>
      <c r="J674" s="3" t="s">
        <v>4789</v>
      </c>
      <c r="K674" s="3" t="str">
        <f>HYPERLINK("http://dx.doi.org/10.1016/j.forsciint.2013.07.020","http://dx.doi.org/10.1016/j.forsciint.2013.07.020")</f>
        <v>http://dx.doi.org/10.1016/j.forsciint.2013.07.020</v>
      </c>
      <c r="L674" s="3" t="s">
        <v>449</v>
      </c>
    </row>
    <row r="675" spans="1:12" ht="40" customHeight="1">
      <c r="A675" s="1">
        <v>673</v>
      </c>
      <c r="B675" s="9">
        <v>2013</v>
      </c>
      <c r="C675" s="11" t="s">
        <v>4790</v>
      </c>
      <c r="D675" s="3" t="s">
        <v>4791</v>
      </c>
      <c r="E675" s="3" t="s">
        <v>4739</v>
      </c>
      <c r="F675" s="3" t="s">
        <v>4740</v>
      </c>
      <c r="G675" s="3" t="s">
        <v>454</v>
      </c>
      <c r="H675" s="3" t="s">
        <v>4792</v>
      </c>
      <c r="I675" s="3" t="s">
        <v>4742</v>
      </c>
      <c r="J675" s="3" t="s">
        <v>4793</v>
      </c>
      <c r="K675" s="3" t="str">
        <f>HYPERLINK("http://dx.doi.org/10.1016/j.forsciint.2012.10.034","http://dx.doi.org/10.1016/j.forsciint.2012.10.034")</f>
        <v>http://dx.doi.org/10.1016/j.forsciint.2012.10.034</v>
      </c>
      <c r="L675" s="3" t="s">
        <v>449</v>
      </c>
    </row>
    <row r="676" spans="1:12" ht="40" customHeight="1">
      <c r="A676" s="1">
        <v>674</v>
      </c>
      <c r="B676" s="9">
        <v>2013</v>
      </c>
      <c r="C676" s="11" t="s">
        <v>4794</v>
      </c>
      <c r="D676" s="3" t="s">
        <v>4795</v>
      </c>
      <c r="E676" s="3" t="s">
        <v>4796</v>
      </c>
      <c r="F676" s="3" t="s">
        <v>4797</v>
      </c>
      <c r="G676" s="3" t="s">
        <v>49</v>
      </c>
      <c r="H676" s="3" t="s">
        <v>16</v>
      </c>
      <c r="I676" s="3" t="s">
        <v>4798</v>
      </c>
      <c r="J676" s="3" t="s">
        <v>4799</v>
      </c>
      <c r="K676" s="3" t="str">
        <f>HYPERLINK("http://dx.doi.org/10.1039/c3an00195d","http://dx.doi.org/10.1039/c3an00195d")</f>
        <v>http://dx.doi.org/10.1039/c3an00195d</v>
      </c>
      <c r="L676" s="3" t="s">
        <v>19</v>
      </c>
    </row>
    <row r="677" spans="1:12" ht="40" customHeight="1">
      <c r="A677" s="1">
        <v>675</v>
      </c>
      <c r="B677" s="9">
        <v>2013</v>
      </c>
      <c r="C677" s="11" t="s">
        <v>4800</v>
      </c>
      <c r="D677" s="3" t="s">
        <v>4801</v>
      </c>
      <c r="E677" s="3" t="s">
        <v>4802</v>
      </c>
      <c r="F677" s="3" t="s">
        <v>4803</v>
      </c>
      <c r="G677" s="3" t="s">
        <v>560</v>
      </c>
      <c r="H677" s="3" t="s">
        <v>4804</v>
      </c>
      <c r="I677" s="3" t="s">
        <v>4768</v>
      </c>
      <c r="J677" s="3" t="s">
        <v>4805</v>
      </c>
      <c r="K677" s="3" t="str">
        <f>HYPERLINK("http://dx.doi.org/10.1111/1556-4029.12249","http://dx.doi.org/10.1111/1556-4029.12249")</f>
        <v>http://dx.doi.org/10.1111/1556-4029.12249</v>
      </c>
      <c r="L677" s="3" t="s">
        <v>449</v>
      </c>
    </row>
    <row r="678" spans="1:12" ht="40" customHeight="1">
      <c r="A678" s="1">
        <v>676</v>
      </c>
      <c r="B678" s="9">
        <v>2013</v>
      </c>
      <c r="C678" s="11" t="s">
        <v>4806</v>
      </c>
      <c r="D678" s="3" t="s">
        <v>4807</v>
      </c>
      <c r="E678" s="3" t="s">
        <v>4808</v>
      </c>
      <c r="F678" s="3" t="s">
        <v>4809</v>
      </c>
      <c r="G678" s="3" t="s">
        <v>560</v>
      </c>
      <c r="H678" s="3" t="s">
        <v>4810</v>
      </c>
      <c r="I678" s="3" t="s">
        <v>4811</v>
      </c>
      <c r="J678" s="3" t="s">
        <v>4812</v>
      </c>
      <c r="K678" s="3" t="str">
        <f>HYPERLINK("http://dx.doi.org/10.1111/1556-4029.12010","http://dx.doi.org/10.1111/1556-4029.12010")</f>
        <v>http://dx.doi.org/10.1111/1556-4029.12010</v>
      </c>
      <c r="L678" s="3" t="s">
        <v>449</v>
      </c>
    </row>
    <row r="679" spans="1:12" ht="40" customHeight="1">
      <c r="A679" s="1">
        <v>677</v>
      </c>
      <c r="B679" s="9">
        <v>2013</v>
      </c>
      <c r="C679" s="11" t="s">
        <v>4813</v>
      </c>
      <c r="D679" s="3" t="s">
        <v>4814</v>
      </c>
      <c r="E679" s="3" t="s">
        <v>4815</v>
      </c>
      <c r="F679" s="3" t="s">
        <v>4816</v>
      </c>
      <c r="G679" s="3" t="s">
        <v>1401</v>
      </c>
      <c r="H679" s="3" t="s">
        <v>4817</v>
      </c>
      <c r="I679" s="3" t="s">
        <v>4818</v>
      </c>
      <c r="J679" s="3" t="s">
        <v>4819</v>
      </c>
      <c r="K679" s="3" t="str">
        <f>HYPERLINK("http://dx.doi.org/10.1109/TIFS.2013.2258338","http://dx.doi.org/10.1109/TIFS.2013.2258338")</f>
        <v>http://dx.doi.org/10.1109/TIFS.2013.2258338</v>
      </c>
      <c r="L679" s="3" t="s">
        <v>100</v>
      </c>
    </row>
    <row r="680" spans="1:12" ht="40" customHeight="1">
      <c r="A680" s="1">
        <v>678</v>
      </c>
      <c r="B680" s="9">
        <v>2013</v>
      </c>
      <c r="C680" s="11" t="s">
        <v>4820</v>
      </c>
      <c r="D680" s="3" t="s">
        <v>4821</v>
      </c>
      <c r="E680" s="3" t="s">
        <v>4822</v>
      </c>
      <c r="F680" s="3" t="s">
        <v>4823</v>
      </c>
      <c r="G680" s="3" t="s">
        <v>560</v>
      </c>
      <c r="H680" s="3" t="s">
        <v>4824</v>
      </c>
      <c r="I680" s="3" t="s">
        <v>1509</v>
      </c>
      <c r="J680" s="3" t="s">
        <v>4825</v>
      </c>
      <c r="K680" s="3" t="str">
        <f>HYPERLINK("http://dx.doi.org/10.1111/1556-4029.12092","http://dx.doi.org/10.1111/1556-4029.12092")</f>
        <v>http://dx.doi.org/10.1111/1556-4029.12092</v>
      </c>
      <c r="L680" s="3" t="s">
        <v>449</v>
      </c>
    </row>
    <row r="681" spans="1:12" ht="40" customHeight="1">
      <c r="A681" s="1">
        <v>679</v>
      </c>
      <c r="B681" s="9">
        <v>2013</v>
      </c>
      <c r="C681" s="11" t="s">
        <v>4826</v>
      </c>
      <c r="D681" s="3" t="s">
        <v>4827</v>
      </c>
      <c r="E681" s="3" t="s">
        <v>4828</v>
      </c>
      <c r="F681" s="3" t="s">
        <v>4829</v>
      </c>
      <c r="G681" s="3" t="s">
        <v>80</v>
      </c>
      <c r="H681" s="3" t="s">
        <v>4830</v>
      </c>
      <c r="I681" s="3" t="s">
        <v>4210</v>
      </c>
      <c r="J681" s="3" t="s">
        <v>4831</v>
      </c>
      <c r="K681" s="3" t="str">
        <f>HYPERLINK("http://dx.doi.org/10.1016/j.scijus.2013.01.002","http://dx.doi.org/10.1016/j.scijus.2013.01.002")</f>
        <v>http://dx.doi.org/10.1016/j.scijus.2013.01.002</v>
      </c>
      <c r="L681" s="3" t="s">
        <v>84</v>
      </c>
    </row>
    <row r="682" spans="1:12" ht="40" customHeight="1">
      <c r="A682" s="1">
        <v>680</v>
      </c>
      <c r="B682" s="9">
        <v>2013</v>
      </c>
      <c r="C682" s="11" t="s">
        <v>4832</v>
      </c>
      <c r="D682" s="3" t="s">
        <v>4833</v>
      </c>
      <c r="E682" s="3" t="s">
        <v>4834</v>
      </c>
      <c r="F682" s="3" t="s">
        <v>4835</v>
      </c>
      <c r="G682" s="3" t="s">
        <v>3924</v>
      </c>
      <c r="H682" s="3" t="s">
        <v>4836</v>
      </c>
      <c r="I682" s="3" t="s">
        <v>1772</v>
      </c>
      <c r="J682" s="3" t="s">
        <v>4837</v>
      </c>
      <c r="K682" s="3" t="str">
        <f>HYPERLINK("http://dx.doi.org/10.1016/j.cclet.2012.12.017","http://dx.doi.org/10.1016/j.cclet.2012.12.017")</f>
        <v>http://dx.doi.org/10.1016/j.cclet.2012.12.017</v>
      </c>
      <c r="L682" s="3" t="s">
        <v>19</v>
      </c>
    </row>
    <row r="683" spans="1:12" ht="40" customHeight="1">
      <c r="A683" s="1">
        <v>681</v>
      </c>
      <c r="B683" s="9">
        <v>2012</v>
      </c>
      <c r="C683" s="11" t="s">
        <v>4838</v>
      </c>
      <c r="D683" s="3" t="s">
        <v>4839</v>
      </c>
      <c r="E683" s="3" t="s">
        <v>4840</v>
      </c>
      <c r="F683" s="3" t="s">
        <v>4841</v>
      </c>
      <c r="G683" s="3" t="s">
        <v>3999</v>
      </c>
      <c r="H683" s="3" t="s">
        <v>16</v>
      </c>
      <c r="I683" s="3" t="s">
        <v>4842</v>
      </c>
      <c r="J683" s="3" t="s">
        <v>4843</v>
      </c>
      <c r="K683" s="3" t="str">
        <f>HYPERLINK("http://dx.doi.org/10.1016/j.jchb.2012.09.004","http://dx.doi.org/10.1016/j.jchb.2012.09.004")</f>
        <v>http://dx.doi.org/10.1016/j.jchb.2012.09.004</v>
      </c>
      <c r="L683" s="3" t="s">
        <v>1166</v>
      </c>
    </row>
    <row r="684" spans="1:12" ht="40" customHeight="1">
      <c r="A684" s="1">
        <v>682</v>
      </c>
      <c r="B684" s="9">
        <v>2012</v>
      </c>
      <c r="C684" s="11" t="s">
        <v>4844</v>
      </c>
      <c r="D684" s="3" t="s">
        <v>4845</v>
      </c>
      <c r="E684" s="3" t="s">
        <v>4846</v>
      </c>
      <c r="F684" s="3" t="s">
        <v>4847</v>
      </c>
      <c r="G684" s="3" t="s">
        <v>216</v>
      </c>
      <c r="H684" s="3" t="s">
        <v>16</v>
      </c>
      <c r="I684" s="3" t="s">
        <v>4848</v>
      </c>
      <c r="J684" s="3" t="s">
        <v>4849</v>
      </c>
      <c r="K684" s="3" t="str">
        <f>HYPERLINK("http://dx.doi.org/10.1258/msl.2012.011093","http://dx.doi.org/10.1258/msl.2012.011093")</f>
        <v>http://dx.doi.org/10.1258/msl.2012.011093</v>
      </c>
      <c r="L684" s="3" t="s">
        <v>220</v>
      </c>
    </row>
    <row r="685" spans="1:12" ht="40" customHeight="1">
      <c r="A685" s="1">
        <v>683</v>
      </c>
      <c r="B685" s="9">
        <v>2012</v>
      </c>
      <c r="C685" s="11" t="s">
        <v>4850</v>
      </c>
      <c r="D685" s="3" t="s">
        <v>4851</v>
      </c>
      <c r="E685" s="3" t="s">
        <v>4852</v>
      </c>
      <c r="F685" s="3" t="s">
        <v>4853</v>
      </c>
      <c r="G685" s="3" t="s">
        <v>454</v>
      </c>
      <c r="H685" s="3" t="s">
        <v>4854</v>
      </c>
      <c r="I685" s="3" t="s">
        <v>4855</v>
      </c>
      <c r="J685" s="3" t="s">
        <v>4856</v>
      </c>
      <c r="K685" s="3" t="str">
        <f>HYPERLINK("http://dx.doi.org/10.1016/j.forsciint.2011.10.047","http://dx.doi.org/10.1016/j.forsciint.2011.10.047")</f>
        <v>http://dx.doi.org/10.1016/j.forsciint.2011.10.047</v>
      </c>
      <c r="L685" s="3" t="s">
        <v>449</v>
      </c>
    </row>
    <row r="686" spans="1:12" ht="40" customHeight="1">
      <c r="A686" s="1">
        <v>684</v>
      </c>
      <c r="B686" s="9">
        <v>2012</v>
      </c>
      <c r="C686" s="11" t="s">
        <v>4857</v>
      </c>
      <c r="D686" s="3" t="s">
        <v>4858</v>
      </c>
      <c r="E686" s="3" t="s">
        <v>4859</v>
      </c>
      <c r="F686" s="3" t="s">
        <v>4860</v>
      </c>
      <c r="G686" s="3" t="s">
        <v>454</v>
      </c>
      <c r="H686" s="3" t="s">
        <v>4861</v>
      </c>
      <c r="I686" s="3" t="s">
        <v>4862</v>
      </c>
      <c r="J686" s="3" t="s">
        <v>4863</v>
      </c>
      <c r="K686" s="3" t="str">
        <f>HYPERLINK("http://dx.doi.org/10.1016/j.forsciint.2012.09.012","http://dx.doi.org/10.1016/j.forsciint.2012.09.012")</f>
        <v>http://dx.doi.org/10.1016/j.forsciint.2012.09.012</v>
      </c>
      <c r="L686" s="3" t="s">
        <v>449</v>
      </c>
    </row>
    <row r="687" spans="1:12" ht="40" customHeight="1">
      <c r="A687" s="1">
        <v>685</v>
      </c>
      <c r="B687" s="9">
        <v>2012</v>
      </c>
      <c r="C687" s="11" t="s">
        <v>4864</v>
      </c>
      <c r="D687" s="3" t="s">
        <v>4865</v>
      </c>
      <c r="E687" s="3" t="s">
        <v>4866</v>
      </c>
      <c r="F687" s="3" t="s">
        <v>4867</v>
      </c>
      <c r="G687" s="3" t="s">
        <v>454</v>
      </c>
      <c r="H687" s="3" t="s">
        <v>4868</v>
      </c>
      <c r="I687" s="3" t="s">
        <v>16</v>
      </c>
      <c r="J687" s="3" t="s">
        <v>4869</v>
      </c>
      <c r="K687" s="3" t="str">
        <f>HYPERLINK("http://dx.doi.org/10.1016/j.forsciint.2011.12.017","http://dx.doi.org/10.1016/j.forsciint.2011.12.017")</f>
        <v>http://dx.doi.org/10.1016/j.forsciint.2011.12.017</v>
      </c>
      <c r="L687" s="3" t="s">
        <v>449</v>
      </c>
    </row>
    <row r="688" spans="1:12" ht="40" customHeight="1">
      <c r="A688" s="1">
        <v>686</v>
      </c>
      <c r="B688" s="9">
        <v>2012</v>
      </c>
      <c r="C688" s="11" t="s">
        <v>4870</v>
      </c>
      <c r="D688" s="3" t="s">
        <v>4871</v>
      </c>
      <c r="E688" s="3" t="s">
        <v>4872</v>
      </c>
      <c r="F688" s="3" t="s">
        <v>4873</v>
      </c>
      <c r="G688" s="3" t="s">
        <v>560</v>
      </c>
      <c r="H688" s="3" t="s">
        <v>4874</v>
      </c>
      <c r="I688" s="3" t="s">
        <v>16</v>
      </c>
      <c r="J688" s="3" t="s">
        <v>4875</v>
      </c>
      <c r="K688" s="3" t="str">
        <f>HYPERLINK("http://dx.doi.org/10.1111/j.1556-4029.2011.01950.x","http://dx.doi.org/10.1111/j.1556-4029.2011.01950.x")</f>
        <v>http://dx.doi.org/10.1111/j.1556-4029.2011.01950.x</v>
      </c>
      <c r="L688" s="3" t="s">
        <v>449</v>
      </c>
    </row>
    <row r="689" spans="1:12" ht="40" customHeight="1">
      <c r="A689" s="1">
        <v>687</v>
      </c>
      <c r="B689" s="9">
        <v>2012</v>
      </c>
      <c r="C689" s="11" t="s">
        <v>4876</v>
      </c>
      <c r="D689" s="3" t="s">
        <v>4877</v>
      </c>
      <c r="E689" s="3" t="s">
        <v>4878</v>
      </c>
      <c r="F689" s="3" t="s">
        <v>4879</v>
      </c>
      <c r="G689" s="3" t="s">
        <v>560</v>
      </c>
      <c r="H689" s="3" t="s">
        <v>4880</v>
      </c>
      <c r="I689" s="3" t="s">
        <v>4665</v>
      </c>
      <c r="J689" s="3" t="s">
        <v>4881</v>
      </c>
      <c r="K689" s="3" t="str">
        <f>HYPERLINK("http://dx.doi.org/10.1111/j.1556-4029.2011.01952.x","http://dx.doi.org/10.1111/j.1556-4029.2011.01952.x")</f>
        <v>http://dx.doi.org/10.1111/j.1556-4029.2011.01952.x</v>
      </c>
      <c r="L689" s="3" t="s">
        <v>449</v>
      </c>
    </row>
    <row r="690" spans="1:12" ht="40" customHeight="1">
      <c r="A690" s="1">
        <v>688</v>
      </c>
      <c r="B690" s="9">
        <v>2012</v>
      </c>
      <c r="C690" s="11" t="s">
        <v>4882</v>
      </c>
      <c r="D690" s="3" t="s">
        <v>4883</v>
      </c>
      <c r="E690" s="3" t="s">
        <v>4884</v>
      </c>
      <c r="F690" s="3" t="s">
        <v>4885</v>
      </c>
      <c r="G690" s="3" t="s">
        <v>454</v>
      </c>
      <c r="H690" s="3" t="s">
        <v>4886</v>
      </c>
      <c r="I690" s="3" t="s">
        <v>3738</v>
      </c>
      <c r="J690" s="3" t="s">
        <v>4887</v>
      </c>
      <c r="K690" s="3" t="str">
        <f>HYPERLINK("http://dx.doi.org/10.1016/j.forsciint.2012.05.001","http://dx.doi.org/10.1016/j.forsciint.2012.05.001")</f>
        <v>http://dx.doi.org/10.1016/j.forsciint.2012.05.001</v>
      </c>
      <c r="L690" s="3" t="s">
        <v>449</v>
      </c>
    </row>
    <row r="691" spans="1:12" ht="40" customHeight="1">
      <c r="A691" s="1">
        <v>689</v>
      </c>
      <c r="B691" s="9">
        <v>2012</v>
      </c>
      <c r="C691" s="11" t="s">
        <v>4888</v>
      </c>
      <c r="D691" s="3" t="s">
        <v>4889</v>
      </c>
      <c r="E691" s="3" t="s">
        <v>4890</v>
      </c>
      <c r="F691" s="3" t="s">
        <v>4891</v>
      </c>
      <c r="G691" s="3" t="s">
        <v>437</v>
      </c>
      <c r="H691" s="3" t="s">
        <v>4892</v>
      </c>
      <c r="I691" s="3" t="s">
        <v>16</v>
      </c>
      <c r="J691" s="3" t="s">
        <v>4893</v>
      </c>
      <c r="K691" s="3" t="str">
        <f>HYPERLINK("http://dx.doi.org/10.4067/S0717-95022012000200059","http://dx.doi.org/10.4067/S0717-95022012000200059")</f>
        <v>http://dx.doi.org/10.4067/S0717-95022012000200059</v>
      </c>
      <c r="L691" s="3" t="s">
        <v>440</v>
      </c>
    </row>
    <row r="692" spans="1:12" ht="40" customHeight="1">
      <c r="A692" s="1">
        <v>690</v>
      </c>
      <c r="B692" s="9">
        <v>2012</v>
      </c>
      <c r="C692" s="11" t="s">
        <v>4894</v>
      </c>
      <c r="D692" s="3" t="s">
        <v>4895</v>
      </c>
      <c r="E692" s="3" t="s">
        <v>4896</v>
      </c>
      <c r="F692" s="3" t="s">
        <v>4897</v>
      </c>
      <c r="G692" s="3" t="s">
        <v>876</v>
      </c>
      <c r="H692" s="3" t="s">
        <v>4898</v>
      </c>
      <c r="I692" s="3" t="s">
        <v>4899</v>
      </c>
      <c r="J692" s="3" t="s">
        <v>4900</v>
      </c>
      <c r="K692" s="3" t="str">
        <f>HYPERLINK("http://dx.doi.org/10.1016/j.jflm.2011.09.004","http://dx.doi.org/10.1016/j.jflm.2011.09.004")</f>
        <v>http://dx.doi.org/10.1016/j.jflm.2011.09.004</v>
      </c>
      <c r="L692" s="3" t="s">
        <v>449</v>
      </c>
    </row>
    <row r="693" spans="1:12" ht="40" customHeight="1">
      <c r="A693" s="1">
        <v>691</v>
      </c>
      <c r="B693" s="9">
        <v>2012</v>
      </c>
      <c r="C693" s="11" t="s">
        <v>4901</v>
      </c>
      <c r="D693" s="3" t="s">
        <v>4902</v>
      </c>
      <c r="E693" s="3" t="s">
        <v>4903</v>
      </c>
      <c r="F693" s="3" t="s">
        <v>4904</v>
      </c>
      <c r="G693" s="3" t="s">
        <v>1348</v>
      </c>
      <c r="H693" s="3" t="s">
        <v>4905</v>
      </c>
      <c r="I693" s="3" t="s">
        <v>4906</v>
      </c>
      <c r="J693" s="3" t="s">
        <v>4907</v>
      </c>
      <c r="K693" s="3" t="str">
        <f>HYPERLINK("http://dx.doi.org/10.1016/j.electacta.2012.06.030","http://dx.doi.org/10.1016/j.electacta.2012.06.030")</f>
        <v>http://dx.doi.org/10.1016/j.electacta.2012.06.030</v>
      </c>
      <c r="L693" s="3" t="s">
        <v>1352</v>
      </c>
    </row>
    <row r="694" spans="1:12" ht="40" customHeight="1">
      <c r="A694" s="1">
        <v>692</v>
      </c>
      <c r="B694" s="9">
        <v>2012</v>
      </c>
      <c r="C694" s="11" t="s">
        <v>4908</v>
      </c>
      <c r="D694" s="3" t="s">
        <v>4909</v>
      </c>
      <c r="E694" s="3" t="s">
        <v>4910</v>
      </c>
      <c r="F694" s="3" t="s">
        <v>4911</v>
      </c>
      <c r="G694" s="3" t="s">
        <v>454</v>
      </c>
      <c r="H694" s="3" t="s">
        <v>4912</v>
      </c>
      <c r="I694" s="3" t="s">
        <v>4913</v>
      </c>
      <c r="J694" s="3" t="s">
        <v>4914</v>
      </c>
      <c r="K694" s="3" t="str">
        <f>HYPERLINK("http://dx.doi.org/10.1016/j.forsciint.2012.07.009","http://dx.doi.org/10.1016/j.forsciint.2012.07.009")</f>
        <v>http://dx.doi.org/10.1016/j.forsciint.2012.07.009</v>
      </c>
      <c r="L694" s="3" t="s">
        <v>449</v>
      </c>
    </row>
    <row r="695" spans="1:12" ht="40" customHeight="1">
      <c r="A695" s="1">
        <v>693</v>
      </c>
      <c r="B695" s="9">
        <v>2012</v>
      </c>
      <c r="C695" s="11" t="s">
        <v>4915</v>
      </c>
      <c r="D695" s="3" t="s">
        <v>4916</v>
      </c>
      <c r="E695" s="3" t="s">
        <v>4917</v>
      </c>
      <c r="F695" s="3" t="s">
        <v>4918</v>
      </c>
      <c r="G695" s="3" t="s">
        <v>560</v>
      </c>
      <c r="H695" s="3" t="s">
        <v>4919</v>
      </c>
      <c r="I695" s="3" t="s">
        <v>4920</v>
      </c>
      <c r="J695" s="3" t="s">
        <v>4921</v>
      </c>
      <c r="K695" s="3" t="str">
        <f>HYPERLINK("http://dx.doi.org/10.1111/j.1556-4029.2012.02058.x","http://dx.doi.org/10.1111/j.1556-4029.2012.02058.x")</f>
        <v>http://dx.doi.org/10.1111/j.1556-4029.2012.02058.x</v>
      </c>
      <c r="L695" s="3" t="s">
        <v>449</v>
      </c>
    </row>
    <row r="696" spans="1:12" ht="40" customHeight="1">
      <c r="A696" s="1">
        <v>694</v>
      </c>
      <c r="B696" s="9">
        <v>2012</v>
      </c>
      <c r="C696" s="11" t="s">
        <v>4922</v>
      </c>
      <c r="D696" s="3" t="s">
        <v>4923</v>
      </c>
      <c r="E696" s="3" t="s">
        <v>4924</v>
      </c>
      <c r="F696" s="3" t="s">
        <v>4925</v>
      </c>
      <c r="G696" s="3" t="s">
        <v>454</v>
      </c>
      <c r="H696" s="3" t="s">
        <v>4926</v>
      </c>
      <c r="I696" s="3" t="s">
        <v>4927</v>
      </c>
      <c r="J696" s="3" t="s">
        <v>4928</v>
      </c>
      <c r="K696" s="3" t="str">
        <f>HYPERLINK("http://dx.doi.org/10.1016/j.forsciint.2011.08.017","http://dx.doi.org/10.1016/j.forsciint.2011.08.017")</f>
        <v>http://dx.doi.org/10.1016/j.forsciint.2011.08.017</v>
      </c>
      <c r="L696" s="3" t="s">
        <v>449</v>
      </c>
    </row>
    <row r="697" spans="1:12" ht="40" customHeight="1">
      <c r="A697" s="1">
        <v>695</v>
      </c>
      <c r="B697" s="9">
        <v>2011</v>
      </c>
      <c r="C697" s="11" t="s">
        <v>4929</v>
      </c>
      <c r="D697" s="3" t="s">
        <v>4930</v>
      </c>
      <c r="E697" s="3" t="s">
        <v>4931</v>
      </c>
      <c r="F697" s="3" t="s">
        <v>4932</v>
      </c>
      <c r="G697" s="3" t="s">
        <v>560</v>
      </c>
      <c r="H697" s="3" t="s">
        <v>4933</v>
      </c>
      <c r="I697" s="3" t="s">
        <v>4934</v>
      </c>
      <c r="J697" s="3" t="s">
        <v>4935</v>
      </c>
      <c r="K697" s="3" t="str">
        <f>HYPERLINK("http://dx.doi.org/10.1111/j.1556-4029.2010.01554.x","http://dx.doi.org/10.1111/j.1556-4029.2010.01554.x")</f>
        <v>http://dx.doi.org/10.1111/j.1556-4029.2010.01554.x</v>
      </c>
      <c r="L697" s="3" t="s">
        <v>449</v>
      </c>
    </row>
    <row r="698" spans="1:12" ht="40" customHeight="1">
      <c r="A698" s="1">
        <v>696</v>
      </c>
      <c r="B698" s="9">
        <v>2011</v>
      </c>
      <c r="C698" s="11" t="s">
        <v>4936</v>
      </c>
      <c r="D698" s="3" t="s">
        <v>4937</v>
      </c>
      <c r="E698" s="3" t="s">
        <v>4938</v>
      </c>
      <c r="F698" s="3" t="s">
        <v>4939</v>
      </c>
      <c r="G698" s="3" t="s">
        <v>3846</v>
      </c>
      <c r="H698" s="3" t="s">
        <v>16</v>
      </c>
      <c r="I698" s="3" t="s">
        <v>4940</v>
      </c>
      <c r="J698" s="3" t="s">
        <v>4941</v>
      </c>
      <c r="K698" s="3" t="str">
        <f>HYPERLINK("http://dx.doi.org/10.1002/rcm.4858","http://dx.doi.org/10.1002/rcm.4858")</f>
        <v>http://dx.doi.org/10.1002/rcm.4858</v>
      </c>
      <c r="L698" s="3" t="s">
        <v>3849</v>
      </c>
    </row>
    <row r="699" spans="1:12" ht="40" customHeight="1">
      <c r="A699" s="1">
        <v>697</v>
      </c>
      <c r="B699" s="9">
        <v>2011</v>
      </c>
      <c r="C699" s="11" t="s">
        <v>4942</v>
      </c>
      <c r="D699" s="3" t="s">
        <v>4943</v>
      </c>
      <c r="E699" s="3" t="s">
        <v>4944</v>
      </c>
      <c r="F699" s="3" t="s">
        <v>4945</v>
      </c>
      <c r="G699" s="3" t="s">
        <v>876</v>
      </c>
      <c r="H699" s="3" t="s">
        <v>4946</v>
      </c>
      <c r="I699" s="3" t="s">
        <v>4947</v>
      </c>
      <c r="J699" s="3" t="s">
        <v>4948</v>
      </c>
      <c r="K699" s="3" t="str">
        <f>HYPERLINK("http://dx.doi.org/10.1016/j.jflm.2011.06.005","http://dx.doi.org/10.1016/j.jflm.2011.06.005")</f>
        <v>http://dx.doi.org/10.1016/j.jflm.2011.06.005</v>
      </c>
      <c r="L699" s="3" t="s">
        <v>449</v>
      </c>
    </row>
    <row r="700" spans="1:12" ht="40" customHeight="1">
      <c r="A700" s="1">
        <v>698</v>
      </c>
      <c r="B700" s="9">
        <v>2011</v>
      </c>
      <c r="C700" s="11" t="s">
        <v>4949</v>
      </c>
      <c r="D700" s="3" t="s">
        <v>4950</v>
      </c>
      <c r="E700" s="3" t="s">
        <v>4214</v>
      </c>
      <c r="F700" s="3" t="s">
        <v>4215</v>
      </c>
      <c r="G700" s="3" t="s">
        <v>560</v>
      </c>
      <c r="H700" s="3" t="s">
        <v>4951</v>
      </c>
      <c r="I700" s="3" t="s">
        <v>1600</v>
      </c>
      <c r="J700" s="3" t="s">
        <v>4952</v>
      </c>
      <c r="K700" s="3" t="str">
        <f>HYPERLINK("http://dx.doi.org/10.1111/j.1556-4029.2011.01847.x","http://dx.doi.org/10.1111/j.1556-4029.2011.01847.x")</f>
        <v>http://dx.doi.org/10.1111/j.1556-4029.2011.01847.x</v>
      </c>
      <c r="L700" s="3" t="s">
        <v>449</v>
      </c>
    </row>
    <row r="701" spans="1:12" ht="40" customHeight="1">
      <c r="A701" s="1">
        <v>699</v>
      </c>
      <c r="B701" s="9">
        <v>2011</v>
      </c>
      <c r="C701" s="11" t="s">
        <v>4953</v>
      </c>
      <c r="D701" s="3" t="s">
        <v>4954</v>
      </c>
      <c r="E701" s="3" t="s">
        <v>4955</v>
      </c>
      <c r="F701" s="3" t="s">
        <v>4956</v>
      </c>
      <c r="G701" s="3" t="s">
        <v>4957</v>
      </c>
      <c r="H701" s="3" t="s">
        <v>16</v>
      </c>
      <c r="I701" s="3" t="s">
        <v>4958</v>
      </c>
      <c r="J701" s="3" t="s">
        <v>4959</v>
      </c>
      <c r="K701" s="3" t="str">
        <f>HYPERLINK("http://dx.doi.org/10.1021/jp205021j","http://dx.doi.org/10.1021/jp205021j")</f>
        <v>http://dx.doi.org/10.1021/jp205021j</v>
      </c>
      <c r="L701" s="3" t="s">
        <v>759</v>
      </c>
    </row>
    <row r="702" spans="1:12" ht="40" customHeight="1">
      <c r="A702" s="1">
        <v>700</v>
      </c>
      <c r="B702" s="9">
        <v>2011</v>
      </c>
      <c r="C702" s="11" t="s">
        <v>4960</v>
      </c>
      <c r="D702" s="3" t="s">
        <v>4961</v>
      </c>
      <c r="E702" s="3" t="s">
        <v>4962</v>
      </c>
      <c r="F702" s="3" t="s">
        <v>4963</v>
      </c>
      <c r="G702" s="3" t="s">
        <v>454</v>
      </c>
      <c r="H702" s="3" t="s">
        <v>4964</v>
      </c>
      <c r="I702" s="3" t="s">
        <v>4965</v>
      </c>
      <c r="J702" s="3" t="s">
        <v>4966</v>
      </c>
      <c r="K702" s="3" t="str">
        <f>HYPERLINK("http://dx.doi.org/10.1016/j.forsciint.2010.11.006","http://dx.doi.org/10.1016/j.forsciint.2010.11.006")</f>
        <v>http://dx.doi.org/10.1016/j.forsciint.2010.11.006</v>
      </c>
      <c r="L702" s="3" t="s">
        <v>449</v>
      </c>
    </row>
    <row r="703" spans="1:12" ht="40" customHeight="1">
      <c r="A703" s="1">
        <v>701</v>
      </c>
      <c r="B703" s="9">
        <v>2011</v>
      </c>
      <c r="C703" s="11" t="s">
        <v>4967</v>
      </c>
      <c r="D703" s="3" t="s">
        <v>4968</v>
      </c>
      <c r="E703" s="3" t="s">
        <v>4969</v>
      </c>
      <c r="F703" s="3" t="s">
        <v>4970</v>
      </c>
      <c r="G703" s="3" t="s">
        <v>4971</v>
      </c>
      <c r="H703" s="3" t="s">
        <v>4972</v>
      </c>
      <c r="I703" s="3" t="s">
        <v>4973</v>
      </c>
      <c r="J703" s="3" t="s">
        <v>4974</v>
      </c>
      <c r="K703" s="3" t="str">
        <f>HYPERLINK("http://dx.doi.org/10.1007/s12520-011-0053-4","http://dx.doi.org/10.1007/s12520-011-0053-4")</f>
        <v>http://dx.doi.org/10.1007/s12520-011-0053-4</v>
      </c>
      <c r="L703" s="3" t="s">
        <v>4975</v>
      </c>
    </row>
    <row r="704" spans="1:12" ht="40" customHeight="1">
      <c r="A704" s="1">
        <v>702</v>
      </c>
      <c r="B704" s="9">
        <v>2011</v>
      </c>
      <c r="C704" s="11" t="s">
        <v>4976</v>
      </c>
      <c r="D704" s="3" t="s">
        <v>4977</v>
      </c>
      <c r="E704" s="3" t="s">
        <v>4978</v>
      </c>
      <c r="F704" s="3" t="s">
        <v>4979</v>
      </c>
      <c r="G704" s="3" t="s">
        <v>454</v>
      </c>
      <c r="H704" s="3" t="s">
        <v>4980</v>
      </c>
      <c r="I704" s="3" t="s">
        <v>2897</v>
      </c>
      <c r="J704" s="3" t="s">
        <v>4981</v>
      </c>
      <c r="K704" s="3" t="str">
        <f>HYPERLINK("http://dx.doi.org/10.1016/j.forsciint.2010.10.012","http://dx.doi.org/10.1016/j.forsciint.2010.10.012")</f>
        <v>http://dx.doi.org/10.1016/j.forsciint.2010.10.012</v>
      </c>
      <c r="L704" s="3" t="s">
        <v>449</v>
      </c>
    </row>
    <row r="705" spans="1:12" ht="40" customHeight="1">
      <c r="A705" s="1">
        <v>703</v>
      </c>
      <c r="B705" s="9">
        <v>2011</v>
      </c>
      <c r="C705" s="11" t="s">
        <v>4982</v>
      </c>
      <c r="D705" s="3" t="s">
        <v>4983</v>
      </c>
      <c r="E705" s="3" t="s">
        <v>4984</v>
      </c>
      <c r="F705" s="3" t="s">
        <v>4985</v>
      </c>
      <c r="G705" s="3" t="s">
        <v>876</v>
      </c>
      <c r="H705" s="3" t="s">
        <v>4986</v>
      </c>
      <c r="I705" s="3" t="s">
        <v>4920</v>
      </c>
      <c r="J705" s="3" t="s">
        <v>4987</v>
      </c>
      <c r="K705" s="3" t="str">
        <f>HYPERLINK("http://dx.doi.org/10.1016/j.jflm.2011.01.006","http://dx.doi.org/10.1016/j.jflm.2011.01.006")</f>
        <v>http://dx.doi.org/10.1016/j.jflm.2011.01.006</v>
      </c>
      <c r="L705" s="3" t="s">
        <v>449</v>
      </c>
    </row>
    <row r="706" spans="1:12" ht="40" customHeight="1">
      <c r="A706" s="1">
        <v>704</v>
      </c>
      <c r="B706" s="9">
        <v>2011</v>
      </c>
      <c r="C706" s="11" t="s">
        <v>4988</v>
      </c>
      <c r="D706" s="3" t="s">
        <v>4989</v>
      </c>
      <c r="E706" s="3" t="s">
        <v>4990</v>
      </c>
      <c r="F706" s="3" t="s">
        <v>4991</v>
      </c>
      <c r="G706" s="3" t="s">
        <v>3101</v>
      </c>
      <c r="H706" s="3" t="s">
        <v>4992</v>
      </c>
      <c r="I706" s="3" t="s">
        <v>4993</v>
      </c>
      <c r="J706" s="3" t="s">
        <v>4994</v>
      </c>
      <c r="K706" s="3" t="str">
        <f>HYPERLINK("http://dx.doi.org/10.1109/TPAMI.2010.59","http://dx.doi.org/10.1109/TPAMI.2010.59")</f>
        <v>http://dx.doi.org/10.1109/TPAMI.2010.59</v>
      </c>
      <c r="L706" s="3" t="s">
        <v>100</v>
      </c>
    </row>
    <row r="707" spans="1:12" ht="40" customHeight="1">
      <c r="A707" s="1">
        <v>705</v>
      </c>
      <c r="B707" s="9">
        <v>2011</v>
      </c>
      <c r="C707" s="11" t="s">
        <v>4995</v>
      </c>
      <c r="D707" s="3" t="s">
        <v>4996</v>
      </c>
      <c r="E707" s="3" t="s">
        <v>4997</v>
      </c>
      <c r="F707" s="3" t="s">
        <v>4998</v>
      </c>
      <c r="G707" s="3" t="s">
        <v>454</v>
      </c>
      <c r="H707" s="3" t="s">
        <v>4999</v>
      </c>
      <c r="I707" s="3" t="s">
        <v>2897</v>
      </c>
      <c r="J707" s="3" t="s">
        <v>5000</v>
      </c>
      <c r="K707" s="3" t="str">
        <f>HYPERLINK("http://dx.doi.org/10.1016/j.forsciint.2011.04.006","http://dx.doi.org/10.1016/j.forsciint.2011.04.006")</f>
        <v>http://dx.doi.org/10.1016/j.forsciint.2011.04.006</v>
      </c>
      <c r="L707" s="3" t="s">
        <v>449</v>
      </c>
    </row>
    <row r="708" spans="1:12" ht="40" customHeight="1">
      <c r="A708" s="1">
        <v>706</v>
      </c>
      <c r="B708" s="9">
        <v>2011</v>
      </c>
      <c r="C708" s="11" t="s">
        <v>5001</v>
      </c>
      <c r="D708" s="3" t="s">
        <v>5002</v>
      </c>
      <c r="E708" s="3" t="s">
        <v>5003</v>
      </c>
      <c r="F708" s="3" t="s">
        <v>5004</v>
      </c>
      <c r="G708" s="3" t="s">
        <v>560</v>
      </c>
      <c r="H708" s="3" t="s">
        <v>5005</v>
      </c>
      <c r="I708" s="3" t="s">
        <v>5006</v>
      </c>
      <c r="J708" s="3" t="s">
        <v>5007</v>
      </c>
      <c r="K708" s="3" t="str">
        <f>HYPERLINK("http://dx.doi.org/10.1111/j.1556-4029.2010.01587.x","http://dx.doi.org/10.1111/j.1556-4029.2010.01587.x")</f>
        <v>http://dx.doi.org/10.1111/j.1556-4029.2010.01587.x</v>
      </c>
      <c r="L708" s="3" t="s">
        <v>449</v>
      </c>
    </row>
    <row r="709" spans="1:12" ht="40" customHeight="1">
      <c r="A709" s="1">
        <v>707</v>
      </c>
      <c r="B709" s="9">
        <v>2011</v>
      </c>
      <c r="C709" s="11" t="s">
        <v>5008</v>
      </c>
      <c r="D709" s="3" t="s">
        <v>5009</v>
      </c>
      <c r="E709" s="3" t="s">
        <v>5010</v>
      </c>
      <c r="F709" s="3" t="s">
        <v>5011</v>
      </c>
      <c r="G709" s="3" t="s">
        <v>560</v>
      </c>
      <c r="H709" s="3" t="s">
        <v>5012</v>
      </c>
      <c r="I709" s="3" t="s">
        <v>16</v>
      </c>
      <c r="J709" s="3" t="s">
        <v>5013</v>
      </c>
      <c r="K709" s="3" t="str">
        <f>HYPERLINK("http://dx.doi.org/10.1111/j.1556-4029.2011.01831.x","http://dx.doi.org/10.1111/j.1556-4029.2011.01831.x")</f>
        <v>http://dx.doi.org/10.1111/j.1556-4029.2011.01831.x</v>
      </c>
      <c r="L709" s="3" t="s">
        <v>449</v>
      </c>
    </row>
    <row r="710" spans="1:12" ht="40" customHeight="1">
      <c r="A710" s="1">
        <v>708</v>
      </c>
      <c r="B710" s="9">
        <v>2011</v>
      </c>
      <c r="C710" s="11" t="s">
        <v>5014</v>
      </c>
      <c r="D710" s="3" t="s">
        <v>5015</v>
      </c>
      <c r="E710" s="3" t="s">
        <v>5016</v>
      </c>
      <c r="F710" s="3" t="s">
        <v>5017</v>
      </c>
      <c r="G710" s="3" t="s">
        <v>876</v>
      </c>
      <c r="H710" s="3" t="s">
        <v>5018</v>
      </c>
      <c r="I710" s="3" t="s">
        <v>5019</v>
      </c>
      <c r="J710" s="3" t="s">
        <v>5020</v>
      </c>
      <c r="K710" s="3" t="str">
        <f>HYPERLINK("http://dx.doi.org/10.1016/j.jflm.2011.06.007","http://dx.doi.org/10.1016/j.jflm.2011.06.007")</f>
        <v>http://dx.doi.org/10.1016/j.jflm.2011.06.007</v>
      </c>
      <c r="L710" s="3" t="s">
        <v>449</v>
      </c>
    </row>
    <row r="711" spans="1:12" ht="40" customHeight="1">
      <c r="A711" s="1">
        <v>709</v>
      </c>
      <c r="B711" s="9">
        <v>2011</v>
      </c>
      <c r="C711" s="11" t="s">
        <v>5021</v>
      </c>
      <c r="D711" s="3" t="s">
        <v>5022</v>
      </c>
      <c r="E711" s="3" t="s">
        <v>5023</v>
      </c>
      <c r="F711" s="3" t="s">
        <v>5024</v>
      </c>
      <c r="G711" s="3" t="s">
        <v>3101</v>
      </c>
      <c r="H711" s="3" t="s">
        <v>5025</v>
      </c>
      <c r="I711" s="3" t="s">
        <v>5026</v>
      </c>
      <c r="J711" s="3" t="s">
        <v>5027</v>
      </c>
      <c r="K711" s="3" t="str">
        <f>HYPERLINK("http://dx.doi.org/10.1109/TPAMI.2010.164","http://dx.doi.org/10.1109/TPAMI.2010.164")</f>
        <v>http://dx.doi.org/10.1109/TPAMI.2010.164</v>
      </c>
      <c r="L711" s="3" t="s">
        <v>100</v>
      </c>
    </row>
    <row r="712" spans="1:12" ht="40" customHeight="1">
      <c r="A712" s="1">
        <v>710</v>
      </c>
      <c r="B712" s="9">
        <v>2011</v>
      </c>
      <c r="C712" s="11" t="s">
        <v>5028</v>
      </c>
      <c r="D712" s="3" t="s">
        <v>5029</v>
      </c>
      <c r="E712" s="3" t="s">
        <v>4430</v>
      </c>
      <c r="F712" s="3" t="s">
        <v>4431</v>
      </c>
      <c r="G712" s="3" t="s">
        <v>560</v>
      </c>
      <c r="H712" s="3" t="s">
        <v>5030</v>
      </c>
      <c r="I712" s="3" t="s">
        <v>4433</v>
      </c>
      <c r="J712" s="3" t="s">
        <v>5031</v>
      </c>
      <c r="K712" s="3" t="str">
        <f>HYPERLINK("http://dx.doi.org/10.1111/j.1556-4029.2011.01834.x","http://dx.doi.org/10.1111/j.1556-4029.2011.01834.x")</f>
        <v>http://dx.doi.org/10.1111/j.1556-4029.2011.01834.x</v>
      </c>
      <c r="L712" s="3" t="s">
        <v>449</v>
      </c>
    </row>
    <row r="713" spans="1:12" ht="40" customHeight="1">
      <c r="A713" s="1">
        <v>711</v>
      </c>
      <c r="B713" s="9">
        <v>2011</v>
      </c>
      <c r="C713" s="11" t="s">
        <v>5032</v>
      </c>
      <c r="D713" s="3" t="s">
        <v>5033</v>
      </c>
      <c r="E713" s="3" t="s">
        <v>5034</v>
      </c>
      <c r="F713" s="3" t="s">
        <v>5035</v>
      </c>
      <c r="G713" s="3" t="s">
        <v>876</v>
      </c>
      <c r="H713" s="3" t="s">
        <v>5036</v>
      </c>
      <c r="I713" s="3" t="s">
        <v>5037</v>
      </c>
      <c r="J713" s="3" t="s">
        <v>5038</v>
      </c>
      <c r="K713" s="3" t="str">
        <f>HYPERLINK("http://dx.doi.org/10.1016/j.jflm.2011.01.016","http://dx.doi.org/10.1016/j.jflm.2011.01.016")</f>
        <v>http://dx.doi.org/10.1016/j.jflm.2011.01.016</v>
      </c>
      <c r="L713" s="3" t="s">
        <v>449</v>
      </c>
    </row>
    <row r="714" spans="1:12" ht="40" customHeight="1">
      <c r="A714" s="1">
        <v>712</v>
      </c>
      <c r="B714" s="9">
        <v>2011</v>
      </c>
      <c r="C714" s="11" t="s">
        <v>5039</v>
      </c>
      <c r="D714" s="3" t="s">
        <v>5040</v>
      </c>
      <c r="E714" s="3" t="s">
        <v>5041</v>
      </c>
      <c r="F714" s="3" t="s">
        <v>5042</v>
      </c>
      <c r="G714" s="3" t="s">
        <v>560</v>
      </c>
      <c r="H714" s="3" t="s">
        <v>5043</v>
      </c>
      <c r="I714" s="3" t="s">
        <v>4235</v>
      </c>
      <c r="J714" s="3" t="s">
        <v>5044</v>
      </c>
      <c r="K714" s="3" t="str">
        <f>HYPERLINK("http://dx.doi.org/10.1111/j.1556-4029.2010.01685.x","http://dx.doi.org/10.1111/j.1556-4029.2010.01685.x")</f>
        <v>http://dx.doi.org/10.1111/j.1556-4029.2010.01685.x</v>
      </c>
      <c r="L714" s="3" t="s">
        <v>449</v>
      </c>
    </row>
    <row r="715" spans="1:12" ht="40" customHeight="1">
      <c r="A715" s="1">
        <v>713</v>
      </c>
      <c r="B715" s="9">
        <v>2011</v>
      </c>
      <c r="C715" s="11" t="s">
        <v>5045</v>
      </c>
      <c r="D715" s="3" t="s">
        <v>5046</v>
      </c>
      <c r="E715" s="3" t="s">
        <v>5047</v>
      </c>
      <c r="F715" s="3" t="s">
        <v>5048</v>
      </c>
      <c r="G715" s="3" t="s">
        <v>232</v>
      </c>
      <c r="H715" s="3" t="s">
        <v>5049</v>
      </c>
      <c r="I715" s="3" t="s">
        <v>5050</v>
      </c>
      <c r="J715" s="3" t="s">
        <v>5051</v>
      </c>
      <c r="K715" s="3" t="str">
        <f>HYPERLINK("http://dx.doi.org/10.1007/s12024-010-9190-9","http://dx.doi.org/10.1007/s12024-010-9190-9")</f>
        <v>http://dx.doi.org/10.1007/s12024-010-9190-9</v>
      </c>
      <c r="L715" s="3" t="s">
        <v>84</v>
      </c>
    </row>
    <row r="716" spans="1:12" ht="40" customHeight="1">
      <c r="A716" s="1">
        <v>714</v>
      </c>
      <c r="B716" s="9">
        <v>2011</v>
      </c>
      <c r="C716" s="11" t="s">
        <v>5052</v>
      </c>
      <c r="D716" s="3" t="s">
        <v>5053</v>
      </c>
      <c r="E716" s="3" t="s">
        <v>5054</v>
      </c>
      <c r="F716" s="3" t="s">
        <v>5055</v>
      </c>
      <c r="G716" s="3" t="s">
        <v>454</v>
      </c>
      <c r="H716" s="3" t="s">
        <v>5056</v>
      </c>
      <c r="I716" s="3" t="s">
        <v>5057</v>
      </c>
      <c r="J716" s="3" t="s">
        <v>5058</v>
      </c>
      <c r="K716" s="3" t="str">
        <f>HYPERLINK("http://dx.doi.org/10.1016/j.forsciint.2010.05.005","http://dx.doi.org/10.1016/j.forsciint.2010.05.005")</f>
        <v>http://dx.doi.org/10.1016/j.forsciint.2010.05.005</v>
      </c>
      <c r="L716" s="3" t="s">
        <v>449</v>
      </c>
    </row>
    <row r="717" spans="1:12" ht="40" customHeight="1">
      <c r="A717" s="1">
        <v>715</v>
      </c>
      <c r="B717" s="9">
        <v>2011</v>
      </c>
      <c r="C717" s="11" t="s">
        <v>5059</v>
      </c>
      <c r="D717" s="3" t="s">
        <v>5060</v>
      </c>
      <c r="E717" s="3" t="s">
        <v>5061</v>
      </c>
      <c r="F717" s="3" t="s">
        <v>5062</v>
      </c>
      <c r="G717" s="3" t="s">
        <v>5063</v>
      </c>
      <c r="H717" s="3" t="s">
        <v>16</v>
      </c>
      <c r="I717" s="3" t="s">
        <v>5064</v>
      </c>
      <c r="J717" s="3" t="s">
        <v>16</v>
      </c>
      <c r="K717" s="3" t="s">
        <v>16</v>
      </c>
      <c r="L717" s="3" t="s">
        <v>3174</v>
      </c>
    </row>
    <row r="718" spans="1:12" ht="40" customHeight="1">
      <c r="A718" s="1">
        <v>716</v>
      </c>
      <c r="B718" s="9">
        <v>2011</v>
      </c>
      <c r="C718" s="11" t="s">
        <v>5065</v>
      </c>
      <c r="D718" s="3" t="s">
        <v>5066</v>
      </c>
      <c r="E718" s="3" t="s">
        <v>5067</v>
      </c>
      <c r="F718" s="3" t="s">
        <v>5068</v>
      </c>
      <c r="G718" s="3" t="s">
        <v>454</v>
      </c>
      <c r="H718" s="3" t="s">
        <v>5069</v>
      </c>
      <c r="I718" s="3" t="s">
        <v>2897</v>
      </c>
      <c r="J718" s="3" t="s">
        <v>5070</v>
      </c>
      <c r="K718" s="3" t="str">
        <f>HYPERLINK("http://dx.doi.org/10.1016/j.forsciint.2010.05.008","http://dx.doi.org/10.1016/j.forsciint.2010.05.008")</f>
        <v>http://dx.doi.org/10.1016/j.forsciint.2010.05.008</v>
      </c>
      <c r="L718" s="3" t="s">
        <v>449</v>
      </c>
    </row>
    <row r="719" spans="1:12" ht="40" customHeight="1">
      <c r="A719" s="1">
        <v>717</v>
      </c>
      <c r="B719" s="9">
        <v>2011</v>
      </c>
      <c r="C719" s="11" t="s">
        <v>5071</v>
      </c>
      <c r="D719" s="3" t="s">
        <v>5072</v>
      </c>
      <c r="E719" s="3" t="s">
        <v>5073</v>
      </c>
      <c r="F719" s="3" t="s">
        <v>5074</v>
      </c>
      <c r="G719" s="3" t="s">
        <v>454</v>
      </c>
      <c r="H719" s="3" t="s">
        <v>5075</v>
      </c>
      <c r="I719" s="3" t="s">
        <v>5076</v>
      </c>
      <c r="J719" s="3" t="s">
        <v>5077</v>
      </c>
      <c r="K719" s="3" t="str">
        <f>HYPERLINK("http://dx.doi.org/10.1016/j.forsciint.2010.08.004","http://dx.doi.org/10.1016/j.forsciint.2010.08.004")</f>
        <v>http://dx.doi.org/10.1016/j.forsciint.2010.08.004</v>
      </c>
      <c r="L719" s="3" t="s">
        <v>449</v>
      </c>
    </row>
    <row r="720" spans="1:12" ht="40" customHeight="1">
      <c r="A720" s="1">
        <v>718</v>
      </c>
      <c r="B720" s="9">
        <v>2011</v>
      </c>
      <c r="C720" s="11" t="s">
        <v>5078</v>
      </c>
      <c r="D720" s="3" t="s">
        <v>5079</v>
      </c>
      <c r="E720" s="3" t="s">
        <v>5080</v>
      </c>
      <c r="F720" s="3" t="s">
        <v>5081</v>
      </c>
      <c r="G720" s="3" t="s">
        <v>560</v>
      </c>
      <c r="H720" s="3" t="s">
        <v>5082</v>
      </c>
      <c r="I720" s="3" t="s">
        <v>5083</v>
      </c>
      <c r="J720" s="3" t="s">
        <v>5084</v>
      </c>
      <c r="K720" s="3" t="str">
        <f>HYPERLINK("http://dx.doi.org/10.1111/j.1556-4029.2010.01680.x","http://dx.doi.org/10.1111/j.1556-4029.2010.01680.x")</f>
        <v>http://dx.doi.org/10.1111/j.1556-4029.2010.01680.x</v>
      </c>
      <c r="L720" s="3" t="s">
        <v>449</v>
      </c>
    </row>
    <row r="721" spans="1:12" ht="40" customHeight="1">
      <c r="A721" s="1">
        <v>719</v>
      </c>
      <c r="B721" s="9">
        <v>2010</v>
      </c>
      <c r="C721" s="11" t="s">
        <v>5085</v>
      </c>
      <c r="D721" s="3" t="s">
        <v>5086</v>
      </c>
      <c r="E721" s="3" t="s">
        <v>5087</v>
      </c>
      <c r="F721" s="3" t="s">
        <v>5088</v>
      </c>
      <c r="G721" s="3" t="s">
        <v>5089</v>
      </c>
      <c r="H721" s="3" t="s">
        <v>5090</v>
      </c>
      <c r="I721" s="3" t="s">
        <v>5091</v>
      </c>
      <c r="J721" s="3" t="s">
        <v>5092</v>
      </c>
      <c r="K721" s="3" t="str">
        <f>HYPERLINK("http://dx.doi.org/10.3233/ICA-2010-0327","http://dx.doi.org/10.3233/ICA-2010-0327")</f>
        <v>http://dx.doi.org/10.3233/ICA-2010-0327</v>
      </c>
      <c r="L721" s="3" t="s">
        <v>100</v>
      </c>
    </row>
    <row r="722" spans="1:12" ht="40" customHeight="1">
      <c r="A722" s="1">
        <v>720</v>
      </c>
      <c r="B722" s="9">
        <v>2010</v>
      </c>
      <c r="C722" s="11" t="s">
        <v>5093</v>
      </c>
      <c r="D722" s="3" t="s">
        <v>5094</v>
      </c>
      <c r="E722" s="3" t="s">
        <v>4878</v>
      </c>
      <c r="F722" s="3" t="s">
        <v>5095</v>
      </c>
      <c r="G722" s="3" t="s">
        <v>5096</v>
      </c>
      <c r="H722" s="3" t="s">
        <v>5097</v>
      </c>
      <c r="I722" s="3" t="s">
        <v>4665</v>
      </c>
      <c r="J722" s="3" t="s">
        <v>5098</v>
      </c>
      <c r="K722" s="3" t="str">
        <f>HYPERLINK("http://dx.doi.org/10.1002/sia.3311","http://dx.doi.org/10.1002/sia.3311")</f>
        <v>http://dx.doi.org/10.1002/sia.3311</v>
      </c>
      <c r="L722" s="3" t="s">
        <v>19</v>
      </c>
    </row>
    <row r="723" spans="1:12" ht="40" customHeight="1">
      <c r="A723" s="1">
        <v>721</v>
      </c>
      <c r="B723" s="9">
        <v>2010</v>
      </c>
      <c r="C723" s="11" t="s">
        <v>5099</v>
      </c>
      <c r="D723" s="3" t="s">
        <v>5100</v>
      </c>
      <c r="E723" s="3" t="s">
        <v>5101</v>
      </c>
      <c r="F723" s="3" t="s">
        <v>5102</v>
      </c>
      <c r="G723" s="3" t="s">
        <v>15</v>
      </c>
      <c r="H723" s="3" t="s">
        <v>16</v>
      </c>
      <c r="I723" s="3" t="s">
        <v>5103</v>
      </c>
      <c r="J723" s="3" t="s">
        <v>5104</v>
      </c>
      <c r="K723" s="3" t="str">
        <f>HYPERLINK("http://dx.doi.org/10.1021/ac9026077","http://dx.doi.org/10.1021/ac9026077")</f>
        <v>http://dx.doi.org/10.1021/ac9026077</v>
      </c>
      <c r="L723" s="3" t="s">
        <v>19</v>
      </c>
    </row>
    <row r="724" spans="1:12" ht="40" customHeight="1">
      <c r="A724" s="1">
        <v>722</v>
      </c>
      <c r="B724" s="9">
        <v>2010</v>
      </c>
      <c r="C724" s="11" t="s">
        <v>5105</v>
      </c>
      <c r="D724" s="3" t="s">
        <v>5106</v>
      </c>
      <c r="E724" s="3" t="s">
        <v>5107</v>
      </c>
      <c r="F724" s="3" t="s">
        <v>5108</v>
      </c>
      <c r="G724" s="3" t="s">
        <v>560</v>
      </c>
      <c r="H724" s="3" t="s">
        <v>5109</v>
      </c>
      <c r="I724" s="3" t="s">
        <v>5110</v>
      </c>
      <c r="J724" s="3" t="s">
        <v>5111</v>
      </c>
      <c r="K724" s="3" t="str">
        <f>HYPERLINK("http://dx.doi.org/10.1111/j.1556-4029.2009.01217.x","http://dx.doi.org/10.1111/j.1556-4029.2009.01217.x")</f>
        <v>http://dx.doi.org/10.1111/j.1556-4029.2009.01217.x</v>
      </c>
      <c r="L724" s="3" t="s">
        <v>449</v>
      </c>
    </row>
    <row r="725" spans="1:12" ht="40" customHeight="1">
      <c r="A725" s="1">
        <v>723</v>
      </c>
      <c r="B725" s="9">
        <v>2010</v>
      </c>
      <c r="C725" s="11" t="s">
        <v>5112</v>
      </c>
      <c r="D725" s="3" t="s">
        <v>5113</v>
      </c>
      <c r="E725" s="3" t="s">
        <v>5114</v>
      </c>
      <c r="F725" s="3" t="s">
        <v>5115</v>
      </c>
      <c r="G725" s="3" t="s">
        <v>5116</v>
      </c>
      <c r="H725" s="3" t="s">
        <v>5117</v>
      </c>
      <c r="I725" s="3" t="s">
        <v>5118</v>
      </c>
      <c r="J725" s="3" t="s">
        <v>16</v>
      </c>
      <c r="K725" s="3" t="s">
        <v>16</v>
      </c>
      <c r="L725" s="3" t="s">
        <v>66</v>
      </c>
    </row>
    <row r="726" spans="1:12" ht="40" customHeight="1">
      <c r="A726" s="1">
        <v>724</v>
      </c>
      <c r="B726" s="9">
        <v>2010</v>
      </c>
      <c r="C726" s="11" t="s">
        <v>5119</v>
      </c>
      <c r="D726" s="3" t="s">
        <v>5120</v>
      </c>
      <c r="E726" s="3" t="s">
        <v>5121</v>
      </c>
      <c r="F726" s="3" t="s">
        <v>5122</v>
      </c>
      <c r="G726" s="3" t="s">
        <v>5123</v>
      </c>
      <c r="H726" s="3" t="s">
        <v>16</v>
      </c>
      <c r="I726" s="3" t="s">
        <v>5124</v>
      </c>
      <c r="J726" s="3" t="s">
        <v>5125</v>
      </c>
      <c r="K726" s="3" t="str">
        <f>HYPERLINK("http://dx.doi.org/10.1039/c0nr00593b","http://dx.doi.org/10.1039/c0nr00593b")</f>
        <v>http://dx.doi.org/10.1039/c0nr00593b</v>
      </c>
      <c r="L726" s="3" t="s">
        <v>333</v>
      </c>
    </row>
    <row r="727" spans="1:12" ht="40" customHeight="1">
      <c r="A727" s="1">
        <v>725</v>
      </c>
      <c r="B727" s="9">
        <v>2010</v>
      </c>
      <c r="C727" s="11" t="s">
        <v>5126</v>
      </c>
      <c r="D727" s="3" t="s">
        <v>5127</v>
      </c>
      <c r="E727" s="3" t="s">
        <v>5128</v>
      </c>
      <c r="F727" s="3" t="s">
        <v>5129</v>
      </c>
      <c r="G727" s="3" t="s">
        <v>560</v>
      </c>
      <c r="H727" s="3" t="s">
        <v>5130</v>
      </c>
      <c r="I727" s="3" t="s">
        <v>5131</v>
      </c>
      <c r="J727" s="3" t="s">
        <v>5132</v>
      </c>
      <c r="K727" s="3" t="str">
        <f>HYPERLINK("http://dx.doi.org/10.1111/j.1556-4029.2010.01356.x","http://dx.doi.org/10.1111/j.1556-4029.2010.01356.x")</f>
        <v>http://dx.doi.org/10.1111/j.1556-4029.2010.01356.x</v>
      </c>
      <c r="L727" s="3" t="s">
        <v>449</v>
      </c>
    </row>
    <row r="728" spans="1:12" ht="40" customHeight="1">
      <c r="A728" s="1">
        <v>726</v>
      </c>
      <c r="B728" s="9">
        <v>2010</v>
      </c>
      <c r="C728" s="11" t="s">
        <v>5133</v>
      </c>
      <c r="D728" s="3" t="s">
        <v>5134</v>
      </c>
      <c r="E728" s="3" t="s">
        <v>5135</v>
      </c>
      <c r="F728" s="3" t="s">
        <v>5136</v>
      </c>
      <c r="G728" s="3" t="s">
        <v>560</v>
      </c>
      <c r="H728" s="3" t="s">
        <v>5137</v>
      </c>
      <c r="I728" s="3" t="s">
        <v>5138</v>
      </c>
      <c r="J728" s="3" t="s">
        <v>5139</v>
      </c>
      <c r="K728" s="3" t="str">
        <f>HYPERLINK("http://dx.doi.org/10.1111/j.1556-4029.2009.01231.x","http://dx.doi.org/10.1111/j.1556-4029.2009.01231.x")</f>
        <v>http://dx.doi.org/10.1111/j.1556-4029.2009.01231.x</v>
      </c>
      <c r="L728" s="3" t="s">
        <v>449</v>
      </c>
    </row>
    <row r="729" spans="1:12" ht="40" customHeight="1">
      <c r="A729" s="1">
        <v>727</v>
      </c>
      <c r="B729" s="9">
        <v>2010</v>
      </c>
      <c r="C729" s="11" t="s">
        <v>5140</v>
      </c>
      <c r="D729" s="3" t="s">
        <v>5141</v>
      </c>
      <c r="E729" s="3" t="s">
        <v>5142</v>
      </c>
      <c r="F729" s="3" t="s">
        <v>5143</v>
      </c>
      <c r="G729" s="3" t="s">
        <v>560</v>
      </c>
      <c r="H729" s="3" t="s">
        <v>5144</v>
      </c>
      <c r="I729" s="3" t="s">
        <v>4385</v>
      </c>
      <c r="J729" s="3" t="s">
        <v>5145</v>
      </c>
      <c r="K729" s="3" t="str">
        <f>HYPERLINK("http://dx.doi.org/10.1111/j.1556-4029.2010.01422.x","http://dx.doi.org/10.1111/j.1556-4029.2010.01422.x")</f>
        <v>http://dx.doi.org/10.1111/j.1556-4029.2010.01422.x</v>
      </c>
      <c r="L729" s="3" t="s">
        <v>449</v>
      </c>
    </row>
    <row r="730" spans="1:12" ht="40" customHeight="1">
      <c r="A730" s="1">
        <v>728</v>
      </c>
      <c r="B730" s="9">
        <v>2010</v>
      </c>
      <c r="C730" s="11" t="s">
        <v>5146</v>
      </c>
      <c r="D730" s="3" t="s">
        <v>5147</v>
      </c>
      <c r="E730" s="3" t="s">
        <v>5148</v>
      </c>
      <c r="F730" s="3" t="s">
        <v>5149</v>
      </c>
      <c r="G730" s="3" t="s">
        <v>876</v>
      </c>
      <c r="H730" s="3" t="s">
        <v>5150</v>
      </c>
      <c r="I730" s="3" t="s">
        <v>5151</v>
      </c>
      <c r="J730" s="3" t="s">
        <v>5152</v>
      </c>
      <c r="K730" s="3" t="str">
        <f>HYPERLINK("http://dx.doi.org/10.1016/j.jflm.2009.09.002","http://dx.doi.org/10.1016/j.jflm.2009.09.002")</f>
        <v>http://dx.doi.org/10.1016/j.jflm.2009.09.002</v>
      </c>
      <c r="L730" s="3" t="s">
        <v>449</v>
      </c>
    </row>
    <row r="731" spans="1:12" ht="40" customHeight="1">
      <c r="A731" s="1">
        <v>729</v>
      </c>
      <c r="B731" s="9">
        <v>2010</v>
      </c>
      <c r="C731" s="11" t="s">
        <v>5153</v>
      </c>
      <c r="D731" s="3" t="s">
        <v>5154</v>
      </c>
      <c r="E731" s="3" t="s">
        <v>5155</v>
      </c>
      <c r="F731" s="3" t="s">
        <v>5156</v>
      </c>
      <c r="G731" s="3" t="s">
        <v>5096</v>
      </c>
      <c r="H731" s="3" t="s">
        <v>5157</v>
      </c>
      <c r="I731" s="3" t="s">
        <v>5158</v>
      </c>
      <c r="J731" s="3" t="s">
        <v>5159</v>
      </c>
      <c r="K731" s="3" t="str">
        <f>HYPERLINK("http://dx.doi.org/10.1002/sia.3497","http://dx.doi.org/10.1002/sia.3497")</f>
        <v>http://dx.doi.org/10.1002/sia.3497</v>
      </c>
      <c r="L731" s="3" t="s">
        <v>19</v>
      </c>
    </row>
    <row r="732" spans="1:12" ht="40" customHeight="1">
      <c r="A732" s="1">
        <v>730</v>
      </c>
      <c r="B732" s="9">
        <v>2010</v>
      </c>
      <c r="C732" s="11" t="s">
        <v>5160</v>
      </c>
      <c r="D732" s="3" t="s">
        <v>5161</v>
      </c>
      <c r="E732" s="3" t="s">
        <v>5162</v>
      </c>
      <c r="F732" s="3" t="s">
        <v>5163</v>
      </c>
      <c r="G732" s="3" t="s">
        <v>239</v>
      </c>
      <c r="H732" s="3" t="s">
        <v>5164</v>
      </c>
      <c r="I732" s="3" t="s">
        <v>1980</v>
      </c>
      <c r="J732" s="3" t="s">
        <v>5165</v>
      </c>
      <c r="K732" s="3" t="str">
        <f>HYPERLINK("http://dx.doi.org/10.3964/j.issn.1000-0593(2010)05-1367-04","http://dx.doi.org/10.3964/j.issn.1000-0593(2010)05-1367-04")</f>
        <v>http://dx.doi.org/10.3964/j.issn.1000-0593(2010)05-1367-04</v>
      </c>
      <c r="L732" s="3" t="s">
        <v>243</v>
      </c>
    </row>
    <row r="733" spans="1:12" ht="40" customHeight="1">
      <c r="A733" s="1">
        <v>731</v>
      </c>
      <c r="B733" s="9">
        <v>2010</v>
      </c>
      <c r="C733" s="11" t="s">
        <v>5166</v>
      </c>
      <c r="D733" s="3" t="s">
        <v>5167</v>
      </c>
      <c r="E733" s="3" t="s">
        <v>5168</v>
      </c>
      <c r="F733" s="3" t="s">
        <v>5169</v>
      </c>
      <c r="G733" s="3" t="s">
        <v>560</v>
      </c>
      <c r="H733" s="3" t="s">
        <v>5170</v>
      </c>
      <c r="I733" s="3" t="s">
        <v>5171</v>
      </c>
      <c r="J733" s="3" t="s">
        <v>5172</v>
      </c>
      <c r="K733" s="3" t="str">
        <f>HYPERLINK("http://dx.doi.org/10.1111/j.1556-4029.2010.01346.x","http://dx.doi.org/10.1111/j.1556-4029.2010.01346.x")</f>
        <v>http://dx.doi.org/10.1111/j.1556-4029.2010.01346.x</v>
      </c>
      <c r="L733" s="3" t="s">
        <v>449</v>
      </c>
    </row>
    <row r="734" spans="1:12" ht="40" customHeight="1">
      <c r="A734" s="1">
        <v>732</v>
      </c>
      <c r="B734" s="9">
        <v>2010</v>
      </c>
      <c r="C734" s="11" t="s">
        <v>5173</v>
      </c>
      <c r="D734" s="3" t="s">
        <v>5174</v>
      </c>
      <c r="E734" s="3" t="s">
        <v>5175</v>
      </c>
      <c r="F734" s="3" t="s">
        <v>5176</v>
      </c>
      <c r="G734" s="3" t="s">
        <v>5177</v>
      </c>
      <c r="H734" s="3" t="s">
        <v>16</v>
      </c>
      <c r="I734" s="3" t="s">
        <v>16</v>
      </c>
      <c r="J734" s="3" t="s">
        <v>5178</v>
      </c>
      <c r="K734" s="3" t="str">
        <f>HYPERLINK("http://dx.doi.org/10.1016/j.transproceed.2010.08.065","http://dx.doi.org/10.1016/j.transproceed.2010.08.065")</f>
        <v>http://dx.doi.org/10.1016/j.transproceed.2010.08.065</v>
      </c>
      <c r="L734" s="3" t="s">
        <v>5179</v>
      </c>
    </row>
    <row r="735" spans="1:12" ht="40" customHeight="1">
      <c r="A735" s="1">
        <v>733</v>
      </c>
      <c r="B735" s="9">
        <v>2009</v>
      </c>
      <c r="C735" s="11" t="s">
        <v>5180</v>
      </c>
      <c r="D735" s="3" t="s">
        <v>5181</v>
      </c>
      <c r="E735" s="3" t="s">
        <v>5182</v>
      </c>
      <c r="F735" s="3" t="s">
        <v>5183</v>
      </c>
      <c r="G735" s="3" t="s">
        <v>1572</v>
      </c>
      <c r="H735" s="3" t="s">
        <v>5184</v>
      </c>
      <c r="I735" s="3" t="s">
        <v>5185</v>
      </c>
      <c r="J735" s="3" t="s">
        <v>5186</v>
      </c>
      <c r="K735" s="3" t="str">
        <f>HYPERLINK("http://dx.doi.org/10.1016/j.eswa.2007.12.011","http://dx.doi.org/10.1016/j.eswa.2007.12.011")</f>
        <v>http://dx.doi.org/10.1016/j.eswa.2007.12.011</v>
      </c>
      <c r="L735" s="3" t="s">
        <v>1575</v>
      </c>
    </row>
    <row r="736" spans="1:12" ht="40" customHeight="1">
      <c r="A736" s="1">
        <v>734</v>
      </c>
      <c r="B736" s="9">
        <v>2009</v>
      </c>
      <c r="C736" s="11" t="s">
        <v>5187</v>
      </c>
      <c r="D736" s="3" t="s">
        <v>5188</v>
      </c>
      <c r="E736" s="3" t="s">
        <v>5189</v>
      </c>
      <c r="F736" s="3" t="s">
        <v>5190</v>
      </c>
      <c r="G736" s="3" t="s">
        <v>5191</v>
      </c>
      <c r="H736" s="3" t="s">
        <v>5192</v>
      </c>
      <c r="I736" s="3" t="s">
        <v>5193</v>
      </c>
      <c r="J736" s="3" t="s">
        <v>5194</v>
      </c>
      <c r="K736" s="3" t="str">
        <f>HYPERLINK("http://dx.doi.org/10.1088/0957-0233/20/7/077002","http://dx.doi.org/10.1088/0957-0233/20/7/077002")</f>
        <v>http://dx.doi.org/10.1088/0957-0233/20/7/077002</v>
      </c>
      <c r="L736" s="3" t="s">
        <v>5195</v>
      </c>
    </row>
    <row r="737" spans="1:12" ht="40" customHeight="1">
      <c r="A737" s="1">
        <v>735</v>
      </c>
      <c r="B737" s="9">
        <v>2009</v>
      </c>
      <c r="C737" s="11" t="s">
        <v>5196</v>
      </c>
      <c r="D737" s="3" t="s">
        <v>5197</v>
      </c>
      <c r="E737" s="3" t="s">
        <v>5198</v>
      </c>
      <c r="F737" s="3" t="s">
        <v>5199</v>
      </c>
      <c r="G737" s="3" t="s">
        <v>454</v>
      </c>
      <c r="H737" s="3" t="s">
        <v>5200</v>
      </c>
      <c r="I737" s="3" t="s">
        <v>16</v>
      </c>
      <c r="J737" s="3" t="s">
        <v>5201</v>
      </c>
      <c r="K737" s="3" t="str">
        <f>HYPERLINK("http://dx.doi.org/10.1016/j.forsciint.2009.07.017","http://dx.doi.org/10.1016/j.forsciint.2009.07.017")</f>
        <v>http://dx.doi.org/10.1016/j.forsciint.2009.07.017</v>
      </c>
      <c r="L737" s="3" t="s">
        <v>449</v>
      </c>
    </row>
    <row r="738" spans="1:12" ht="40" customHeight="1">
      <c r="A738" s="1">
        <v>736</v>
      </c>
      <c r="B738" s="9">
        <v>2009</v>
      </c>
      <c r="C738" s="11" t="s">
        <v>5202</v>
      </c>
      <c r="D738" s="3" t="s">
        <v>5203</v>
      </c>
      <c r="E738" s="3" t="s">
        <v>4990</v>
      </c>
      <c r="F738" s="3" t="s">
        <v>4991</v>
      </c>
      <c r="G738" s="3" t="s">
        <v>3101</v>
      </c>
      <c r="H738" s="3" t="s">
        <v>5204</v>
      </c>
      <c r="I738" s="3" t="s">
        <v>2846</v>
      </c>
      <c r="J738" s="3" t="s">
        <v>5205</v>
      </c>
      <c r="K738" s="3" t="str">
        <f>HYPERLINK("http://dx.doi.org/10.1109/TPAMI.2008.242","http://dx.doi.org/10.1109/TPAMI.2008.242")</f>
        <v>http://dx.doi.org/10.1109/TPAMI.2008.242</v>
      </c>
      <c r="L738" s="3" t="s">
        <v>100</v>
      </c>
    </row>
    <row r="739" spans="1:12" ht="40" customHeight="1">
      <c r="A739" s="1">
        <v>737</v>
      </c>
      <c r="B739" s="9">
        <v>2009</v>
      </c>
      <c r="C739" s="11" t="s">
        <v>5206</v>
      </c>
      <c r="D739" s="3" t="s">
        <v>5207</v>
      </c>
      <c r="E739" s="3" t="s">
        <v>5208</v>
      </c>
      <c r="F739" s="3" t="s">
        <v>5209</v>
      </c>
      <c r="G739" s="3" t="s">
        <v>847</v>
      </c>
      <c r="H739" s="3" t="s">
        <v>5210</v>
      </c>
      <c r="I739" s="3" t="s">
        <v>5211</v>
      </c>
      <c r="J739" s="3" t="s">
        <v>5212</v>
      </c>
      <c r="K739" s="3" t="str">
        <f>HYPERLINK("http://dx.doi.org/10.1016/j.talanta.2009.07.007","http://dx.doi.org/10.1016/j.talanta.2009.07.007")</f>
        <v>http://dx.doi.org/10.1016/j.talanta.2009.07.007</v>
      </c>
      <c r="L739" s="3" t="s">
        <v>19</v>
      </c>
    </row>
    <row r="740" spans="1:12" ht="40" customHeight="1">
      <c r="A740" s="1">
        <v>738</v>
      </c>
      <c r="B740" s="9">
        <v>2009</v>
      </c>
      <c r="C740" s="11" t="s">
        <v>5213</v>
      </c>
      <c r="D740" s="3" t="s">
        <v>5214</v>
      </c>
      <c r="E740" s="3" t="s">
        <v>5215</v>
      </c>
      <c r="F740" s="3" t="s">
        <v>5216</v>
      </c>
      <c r="G740" s="3" t="s">
        <v>437</v>
      </c>
      <c r="H740" s="3" t="s">
        <v>5217</v>
      </c>
      <c r="I740" s="3" t="s">
        <v>16</v>
      </c>
      <c r="J740" s="3" t="s">
        <v>16</v>
      </c>
      <c r="K740" s="3" t="s">
        <v>16</v>
      </c>
      <c r="L740" s="3" t="s">
        <v>440</v>
      </c>
    </row>
    <row r="741" spans="1:12" ht="40" customHeight="1">
      <c r="A741" s="1">
        <v>739</v>
      </c>
      <c r="B741" s="9">
        <v>2009</v>
      </c>
      <c r="C741" s="11" t="s">
        <v>5218</v>
      </c>
      <c r="D741" s="3" t="s">
        <v>5219</v>
      </c>
      <c r="E741" s="3" t="s">
        <v>5220</v>
      </c>
      <c r="F741" s="3" t="s">
        <v>5221</v>
      </c>
      <c r="G741" s="3" t="s">
        <v>560</v>
      </c>
      <c r="H741" s="3" t="s">
        <v>5222</v>
      </c>
      <c r="I741" s="3" t="s">
        <v>2897</v>
      </c>
      <c r="J741" s="3" t="s">
        <v>5223</v>
      </c>
      <c r="K741" s="3" t="str">
        <f>HYPERLINK("http://dx.doi.org/10.1111/j.1556-4029.2008.00902.x","http://dx.doi.org/10.1111/j.1556-4029.2008.00902.x")</f>
        <v>http://dx.doi.org/10.1111/j.1556-4029.2008.00902.x</v>
      </c>
      <c r="L741" s="3" t="s">
        <v>449</v>
      </c>
    </row>
    <row r="742" spans="1:12" ht="40" customHeight="1">
      <c r="A742" s="1">
        <v>740</v>
      </c>
      <c r="B742" s="9">
        <v>2009</v>
      </c>
      <c r="C742" s="11" t="s">
        <v>5224</v>
      </c>
      <c r="D742" s="3" t="s">
        <v>5225</v>
      </c>
      <c r="E742" s="3" t="s">
        <v>5226</v>
      </c>
      <c r="F742" s="3" t="s">
        <v>5227</v>
      </c>
      <c r="G742" s="3" t="s">
        <v>876</v>
      </c>
      <c r="H742" s="3" t="s">
        <v>5228</v>
      </c>
      <c r="I742" s="3" t="s">
        <v>4920</v>
      </c>
      <c r="J742" s="3" t="s">
        <v>5229</v>
      </c>
      <c r="K742" s="3" t="str">
        <f>HYPERLINK("http://dx.doi.org/10.1016/j.jflm.2009.07.001","http://dx.doi.org/10.1016/j.jflm.2009.07.001")</f>
        <v>http://dx.doi.org/10.1016/j.jflm.2009.07.001</v>
      </c>
      <c r="L742" s="3" t="s">
        <v>449</v>
      </c>
    </row>
    <row r="743" spans="1:12" ht="40" customHeight="1">
      <c r="A743" s="1">
        <v>741</v>
      </c>
      <c r="B743" s="9">
        <v>2009</v>
      </c>
      <c r="C743" s="11" t="s">
        <v>5230</v>
      </c>
      <c r="D743" s="3" t="s">
        <v>5231</v>
      </c>
      <c r="E743" s="3" t="s">
        <v>5232</v>
      </c>
      <c r="F743" s="3" t="s">
        <v>5233</v>
      </c>
      <c r="G743" s="3" t="s">
        <v>3846</v>
      </c>
      <c r="H743" s="3" t="s">
        <v>16</v>
      </c>
      <c r="I743" s="3" t="s">
        <v>3711</v>
      </c>
      <c r="J743" s="3" t="s">
        <v>5234</v>
      </c>
      <c r="K743" s="3" t="str">
        <f>HYPERLINK("http://dx.doi.org/10.1002/rcm.4218","http://dx.doi.org/10.1002/rcm.4218")</f>
        <v>http://dx.doi.org/10.1002/rcm.4218</v>
      </c>
      <c r="L743" s="3" t="s">
        <v>3849</v>
      </c>
    </row>
    <row r="744" spans="1:12" ht="40" customHeight="1">
      <c r="A744" s="1">
        <v>742</v>
      </c>
      <c r="B744" s="9">
        <v>2009</v>
      </c>
      <c r="C744" s="11" t="s">
        <v>5235</v>
      </c>
      <c r="D744" s="3" t="s">
        <v>5236</v>
      </c>
      <c r="E744" s="3" t="s">
        <v>5237</v>
      </c>
      <c r="F744" s="3" t="s">
        <v>5238</v>
      </c>
      <c r="G744" s="3" t="s">
        <v>560</v>
      </c>
      <c r="H744" s="3" t="s">
        <v>5239</v>
      </c>
      <c r="I744" s="3" t="s">
        <v>5240</v>
      </c>
      <c r="J744" s="3" t="s">
        <v>5241</v>
      </c>
      <c r="K744" s="3" t="str">
        <f>HYPERLINK("http://dx.doi.org/10.1111/j.1556-4029.2009.01016.x","http://dx.doi.org/10.1111/j.1556-4029.2009.01016.x")</f>
        <v>http://dx.doi.org/10.1111/j.1556-4029.2009.01016.x</v>
      </c>
      <c r="L744" s="3" t="s">
        <v>449</v>
      </c>
    </row>
    <row r="745" spans="1:12" ht="40" customHeight="1">
      <c r="A745" s="1">
        <v>743</v>
      </c>
      <c r="B745" s="9">
        <v>2009</v>
      </c>
      <c r="C745" s="11" t="s">
        <v>5242</v>
      </c>
      <c r="D745" s="3" t="s">
        <v>5243</v>
      </c>
      <c r="E745" s="3" t="s">
        <v>4430</v>
      </c>
      <c r="F745" s="3" t="s">
        <v>4431</v>
      </c>
      <c r="G745" s="3" t="s">
        <v>560</v>
      </c>
      <c r="H745" s="3" t="s">
        <v>5244</v>
      </c>
      <c r="I745" s="3" t="s">
        <v>4433</v>
      </c>
      <c r="J745" s="3" t="s">
        <v>5245</v>
      </c>
      <c r="K745" s="3" t="str">
        <f>HYPERLINK("http://dx.doi.org/10.1111/j.1556-4029.2009.01108.x","http://dx.doi.org/10.1111/j.1556-4029.2009.01108.x")</f>
        <v>http://dx.doi.org/10.1111/j.1556-4029.2009.01108.x</v>
      </c>
      <c r="L745" s="3" t="s">
        <v>449</v>
      </c>
    </row>
    <row r="746" spans="1:12" ht="40" customHeight="1">
      <c r="A746" s="1">
        <v>744</v>
      </c>
      <c r="B746" s="9">
        <v>2008</v>
      </c>
      <c r="C746" s="11" t="s">
        <v>5246</v>
      </c>
      <c r="D746" s="3" t="s">
        <v>5247</v>
      </c>
      <c r="E746" s="3" t="s">
        <v>5248</v>
      </c>
      <c r="F746" s="3" t="s">
        <v>5249</v>
      </c>
      <c r="G746" s="3" t="s">
        <v>5250</v>
      </c>
      <c r="H746" s="3" t="s">
        <v>5251</v>
      </c>
      <c r="I746" s="3" t="s">
        <v>5252</v>
      </c>
      <c r="J746" s="3" t="s">
        <v>5253</v>
      </c>
      <c r="K746" s="3" t="str">
        <f>HYPERLINK("http://dx.doi.org/10.1080/10420940802467892","http://dx.doi.org/10.1080/10420940802467892")</f>
        <v>http://dx.doi.org/10.1080/10420940802467892</v>
      </c>
      <c r="L746" s="3" t="s">
        <v>5254</v>
      </c>
    </row>
    <row r="747" spans="1:12" ht="40" customHeight="1">
      <c r="A747" s="1">
        <v>745</v>
      </c>
      <c r="B747" s="9">
        <v>2008</v>
      </c>
      <c r="C747" s="11" t="s">
        <v>5255</v>
      </c>
      <c r="D747" s="3" t="s">
        <v>5256</v>
      </c>
      <c r="E747" s="3" t="s">
        <v>5257</v>
      </c>
      <c r="F747" s="3" t="s">
        <v>5258</v>
      </c>
      <c r="G747" s="3" t="s">
        <v>454</v>
      </c>
      <c r="H747" s="3" t="s">
        <v>5259</v>
      </c>
      <c r="I747" s="3" t="s">
        <v>5260</v>
      </c>
      <c r="J747" s="3" t="s">
        <v>5261</v>
      </c>
      <c r="K747" s="3" t="str">
        <f>HYPERLINK("http://dx.doi.org/10.1016/j.forsciint.2008.07.004","http://dx.doi.org/10.1016/j.forsciint.2008.07.004")</f>
        <v>http://dx.doi.org/10.1016/j.forsciint.2008.07.004</v>
      </c>
      <c r="L747" s="3" t="s">
        <v>449</v>
      </c>
    </row>
    <row r="748" spans="1:12" ht="40" customHeight="1">
      <c r="A748" s="1">
        <v>746</v>
      </c>
      <c r="B748" s="9">
        <v>2008</v>
      </c>
      <c r="C748" s="11" t="s">
        <v>5262</v>
      </c>
      <c r="D748" s="3" t="s">
        <v>5263</v>
      </c>
      <c r="E748" s="3" t="s">
        <v>5264</v>
      </c>
      <c r="F748" s="3" t="s">
        <v>5265</v>
      </c>
      <c r="G748" s="3" t="s">
        <v>5266</v>
      </c>
      <c r="H748" s="3" t="s">
        <v>5267</v>
      </c>
      <c r="I748" s="3" t="s">
        <v>4446</v>
      </c>
      <c r="J748" s="3" t="s">
        <v>5268</v>
      </c>
      <c r="K748" s="3" t="str">
        <f>HYPERLINK("http://dx.doi.org/10.1142/S0218001408006326","http://dx.doi.org/10.1142/S0218001408006326")</f>
        <v>http://dx.doi.org/10.1142/S0218001408006326</v>
      </c>
      <c r="L748" s="3" t="s">
        <v>35</v>
      </c>
    </row>
    <row r="749" spans="1:12" ht="40" customHeight="1">
      <c r="A749" s="1">
        <v>747</v>
      </c>
      <c r="B749" s="9">
        <v>2008</v>
      </c>
      <c r="C749" s="11" t="s">
        <v>5269</v>
      </c>
      <c r="D749" s="3" t="s">
        <v>5270</v>
      </c>
      <c r="E749" s="3" t="s">
        <v>5271</v>
      </c>
      <c r="F749" s="3" t="s">
        <v>5272</v>
      </c>
      <c r="G749" s="3" t="s">
        <v>560</v>
      </c>
      <c r="H749" s="3" t="s">
        <v>5273</v>
      </c>
      <c r="I749" s="3" t="s">
        <v>16</v>
      </c>
      <c r="J749" s="3" t="s">
        <v>5274</v>
      </c>
      <c r="K749" s="3" t="str">
        <f>HYPERLINK("http://dx.doi.org/10.1111/j.1556-4029.2008.00773.x","http://dx.doi.org/10.1111/j.1556-4029.2008.00773.x")</f>
        <v>http://dx.doi.org/10.1111/j.1556-4029.2008.00773.x</v>
      </c>
      <c r="L749" s="3" t="s">
        <v>449</v>
      </c>
    </row>
    <row r="750" spans="1:12" ht="40" customHeight="1">
      <c r="A750" s="1">
        <v>748</v>
      </c>
      <c r="B750" s="9">
        <v>2008</v>
      </c>
      <c r="C750" s="11" t="s">
        <v>5275</v>
      </c>
      <c r="D750" s="3" t="s">
        <v>5276</v>
      </c>
      <c r="E750" s="3" t="s">
        <v>5277</v>
      </c>
      <c r="F750" s="3" t="s">
        <v>5278</v>
      </c>
      <c r="G750" s="3" t="s">
        <v>445</v>
      </c>
      <c r="H750" s="3" t="s">
        <v>5279</v>
      </c>
      <c r="I750" s="3" t="s">
        <v>5280</v>
      </c>
      <c r="J750" s="3" t="s">
        <v>5281</v>
      </c>
      <c r="K750" s="3" t="str">
        <f>HYPERLINK("http://dx.doi.org/10.1007/s00414-007-0158-6","http://dx.doi.org/10.1007/s00414-007-0158-6")</f>
        <v>http://dx.doi.org/10.1007/s00414-007-0158-6</v>
      </c>
      <c r="L750" s="3" t="s">
        <v>449</v>
      </c>
    </row>
    <row r="751" spans="1:12" ht="40" customHeight="1">
      <c r="A751" s="1">
        <v>749</v>
      </c>
      <c r="B751" s="9">
        <v>2008</v>
      </c>
      <c r="C751" s="11" t="s">
        <v>5282</v>
      </c>
      <c r="D751" s="3" t="s">
        <v>5283</v>
      </c>
      <c r="E751" s="3" t="s">
        <v>5284</v>
      </c>
      <c r="F751" s="3" t="s">
        <v>5285</v>
      </c>
      <c r="G751" s="3" t="s">
        <v>560</v>
      </c>
      <c r="H751" s="3" t="s">
        <v>5286</v>
      </c>
      <c r="I751" s="3" t="s">
        <v>5287</v>
      </c>
      <c r="J751" s="3" t="s">
        <v>5288</v>
      </c>
      <c r="K751" s="3" t="str">
        <f>HYPERLINK("http://dx.doi.org/10.1111/j.1556-4029.2008.00822.x","http://dx.doi.org/10.1111/j.1556-4029.2008.00822.x")</f>
        <v>http://dx.doi.org/10.1111/j.1556-4029.2008.00822.x</v>
      </c>
      <c r="L751" s="3" t="s">
        <v>449</v>
      </c>
    </row>
    <row r="752" spans="1:12" ht="40" customHeight="1">
      <c r="A752" s="1">
        <v>750</v>
      </c>
      <c r="B752" s="9">
        <v>2008</v>
      </c>
      <c r="C752" s="11" t="s">
        <v>5289</v>
      </c>
      <c r="D752" s="3" t="s">
        <v>5290</v>
      </c>
      <c r="E752" s="3" t="s">
        <v>5291</v>
      </c>
      <c r="F752" s="3" t="s">
        <v>5292</v>
      </c>
      <c r="G752" s="3" t="s">
        <v>3862</v>
      </c>
      <c r="H752" s="3" t="s">
        <v>5293</v>
      </c>
      <c r="I752" s="3" t="s">
        <v>5294</v>
      </c>
      <c r="J752" s="3" t="s">
        <v>5295</v>
      </c>
      <c r="K752" s="3" t="str">
        <f>HYPERLINK("http://dx.doi.org/10.1166/jnn.2008.309","http://dx.doi.org/10.1166/jnn.2008.309")</f>
        <v>http://dx.doi.org/10.1166/jnn.2008.309</v>
      </c>
      <c r="L752" s="3" t="s">
        <v>333</v>
      </c>
    </row>
    <row r="753" spans="1:12" ht="40" customHeight="1">
      <c r="A753" s="1">
        <v>751</v>
      </c>
      <c r="B753" s="9">
        <v>2008</v>
      </c>
      <c r="C753" s="11" t="s">
        <v>5296</v>
      </c>
      <c r="D753" s="3" t="s">
        <v>5297</v>
      </c>
      <c r="E753" s="3" t="s">
        <v>5298</v>
      </c>
      <c r="F753" s="3" t="s">
        <v>5299</v>
      </c>
      <c r="G753" s="3" t="s">
        <v>4957</v>
      </c>
      <c r="H753" s="3" t="s">
        <v>16</v>
      </c>
      <c r="I753" s="3" t="s">
        <v>5300</v>
      </c>
      <c r="J753" s="3" t="s">
        <v>5301</v>
      </c>
      <c r="K753" s="3" t="str">
        <f>HYPERLINK("http://dx.doi.org/10.1021/jp8065647","http://dx.doi.org/10.1021/jp8065647")</f>
        <v>http://dx.doi.org/10.1021/jp8065647</v>
      </c>
      <c r="L753" s="3" t="s">
        <v>759</v>
      </c>
    </row>
    <row r="754" spans="1:12" ht="40" customHeight="1">
      <c r="A754" s="1">
        <v>752</v>
      </c>
      <c r="B754" s="9">
        <v>2008</v>
      </c>
      <c r="C754" s="11" t="s">
        <v>5302</v>
      </c>
      <c r="D754" s="3" t="s">
        <v>5303</v>
      </c>
      <c r="E754" s="3" t="s">
        <v>5304</v>
      </c>
      <c r="F754" s="3" t="s">
        <v>5305</v>
      </c>
      <c r="G754" s="3" t="s">
        <v>5306</v>
      </c>
      <c r="H754" s="3" t="s">
        <v>5307</v>
      </c>
      <c r="I754" s="3" t="s">
        <v>16</v>
      </c>
      <c r="J754" s="3" t="s">
        <v>5308</v>
      </c>
      <c r="K754" s="3" t="str">
        <f>HYPERLINK("http://dx.doi.org/10.14219/jada.archive.2008.0072","http://dx.doi.org/10.14219/jada.archive.2008.0072")</f>
        <v>http://dx.doi.org/10.14219/jada.archive.2008.0072</v>
      </c>
      <c r="L754" s="3" t="s">
        <v>5309</v>
      </c>
    </row>
    <row r="755" spans="1:12" ht="40" customHeight="1">
      <c r="A755" s="1">
        <v>753</v>
      </c>
      <c r="B755" s="9">
        <v>2008</v>
      </c>
      <c r="C755" s="11" t="s">
        <v>5310</v>
      </c>
      <c r="D755" s="3" t="s">
        <v>5311</v>
      </c>
      <c r="E755" s="3" t="s">
        <v>5312</v>
      </c>
      <c r="F755" s="3" t="s">
        <v>5313</v>
      </c>
      <c r="G755" s="3" t="s">
        <v>454</v>
      </c>
      <c r="H755" s="3" t="s">
        <v>5314</v>
      </c>
      <c r="I755" s="3" t="s">
        <v>5057</v>
      </c>
      <c r="J755" s="3" t="s">
        <v>5315</v>
      </c>
      <c r="K755" s="3" t="str">
        <f>HYPERLINK("http://dx.doi.org/10.1016/j.forsciint.2008.02.003","http://dx.doi.org/10.1016/j.forsciint.2008.02.003")</f>
        <v>http://dx.doi.org/10.1016/j.forsciint.2008.02.003</v>
      </c>
      <c r="L755" s="3" t="s">
        <v>449</v>
      </c>
    </row>
    <row r="756" spans="1:12" ht="40" customHeight="1">
      <c r="A756" s="1">
        <v>754</v>
      </c>
      <c r="B756" s="9">
        <v>2008</v>
      </c>
      <c r="C756" s="11" t="s">
        <v>5316</v>
      </c>
      <c r="D756" s="3" t="s">
        <v>5317</v>
      </c>
      <c r="E756" s="3" t="s">
        <v>5318</v>
      </c>
      <c r="F756" s="3" t="s">
        <v>5319</v>
      </c>
      <c r="G756" s="3" t="s">
        <v>454</v>
      </c>
      <c r="H756" s="3" t="s">
        <v>5320</v>
      </c>
      <c r="I756" s="3" t="s">
        <v>16</v>
      </c>
      <c r="J756" s="3" t="s">
        <v>5321</v>
      </c>
      <c r="K756" s="3" t="str">
        <f>HYPERLINK("http://dx.doi.org/10.1016/j.forsciint.2008.08.008","http://dx.doi.org/10.1016/j.forsciint.2008.08.008")</f>
        <v>http://dx.doi.org/10.1016/j.forsciint.2008.08.008</v>
      </c>
      <c r="L756" s="3" t="s">
        <v>449</v>
      </c>
    </row>
    <row r="757" spans="1:12" ht="40" customHeight="1">
      <c r="A757" s="1">
        <v>755</v>
      </c>
      <c r="B757" s="9">
        <v>2007</v>
      </c>
      <c r="C757" s="11" t="s">
        <v>5322</v>
      </c>
      <c r="D757" s="3" t="s">
        <v>5323</v>
      </c>
      <c r="E757" s="3" t="s">
        <v>5324</v>
      </c>
      <c r="F757" s="3" t="s">
        <v>5325</v>
      </c>
      <c r="G757" s="3" t="s">
        <v>454</v>
      </c>
      <c r="H757" s="3" t="s">
        <v>5326</v>
      </c>
      <c r="I757" s="3" t="s">
        <v>1509</v>
      </c>
      <c r="J757" s="3" t="s">
        <v>5327</v>
      </c>
      <c r="K757" s="3" t="str">
        <f>HYPERLINK("http://dx.doi.org/10.1016/j.forsciint.2006.12.013","http://dx.doi.org/10.1016/j.forsciint.2006.12.013")</f>
        <v>http://dx.doi.org/10.1016/j.forsciint.2006.12.013</v>
      </c>
      <c r="L757" s="3" t="s">
        <v>449</v>
      </c>
    </row>
    <row r="758" spans="1:12" ht="40" customHeight="1">
      <c r="A758" s="1">
        <v>756</v>
      </c>
      <c r="B758" s="9">
        <v>2007</v>
      </c>
      <c r="C758" s="11" t="s">
        <v>5328</v>
      </c>
      <c r="D758" s="3" t="s">
        <v>5329</v>
      </c>
      <c r="E758" s="3" t="s">
        <v>5330</v>
      </c>
      <c r="F758" s="3" t="s">
        <v>5331</v>
      </c>
      <c r="G758" s="3" t="s">
        <v>560</v>
      </c>
      <c r="H758" s="3" t="s">
        <v>5332</v>
      </c>
      <c r="I758" s="3" t="s">
        <v>5333</v>
      </c>
      <c r="J758" s="3" t="s">
        <v>5334</v>
      </c>
      <c r="K758" s="3" t="str">
        <f>HYPERLINK("http://dx.doi.org/10.1111/j.1556-4029.2007.00539.x","http://dx.doi.org/10.1111/j.1556-4029.2007.00539.x")</f>
        <v>http://dx.doi.org/10.1111/j.1556-4029.2007.00539.x</v>
      </c>
      <c r="L758" s="3" t="s">
        <v>449</v>
      </c>
    </row>
    <row r="759" spans="1:12" ht="40" customHeight="1">
      <c r="A759" s="1">
        <v>757</v>
      </c>
      <c r="B759" s="9">
        <v>2007</v>
      </c>
      <c r="C759" s="11" t="s">
        <v>5335</v>
      </c>
      <c r="D759" s="3" t="s">
        <v>5336</v>
      </c>
      <c r="E759" s="3" t="s">
        <v>5337</v>
      </c>
      <c r="F759" s="3" t="s">
        <v>5338</v>
      </c>
      <c r="G759" s="3" t="s">
        <v>560</v>
      </c>
      <c r="H759" s="3" t="s">
        <v>5339</v>
      </c>
      <c r="I759" s="3" t="s">
        <v>5340</v>
      </c>
      <c r="J759" s="3" t="s">
        <v>5341</v>
      </c>
      <c r="K759" s="3" t="str">
        <f>HYPERLINK("http://dx.doi.org/10.1111/j.1556-4029.2006.00327.x","http://dx.doi.org/10.1111/j.1556-4029.2006.00327.x")</f>
        <v>http://dx.doi.org/10.1111/j.1556-4029.2006.00327.x</v>
      </c>
      <c r="L759" s="3" t="s">
        <v>449</v>
      </c>
    </row>
    <row r="760" spans="1:12" ht="40" customHeight="1">
      <c r="A760" s="1">
        <v>758</v>
      </c>
      <c r="B760" s="9">
        <v>2007</v>
      </c>
      <c r="C760" s="11" t="s">
        <v>5342</v>
      </c>
      <c r="D760" s="3" t="s">
        <v>5343</v>
      </c>
      <c r="E760" s="3" t="s">
        <v>5344</v>
      </c>
      <c r="F760" s="3" t="s">
        <v>5345</v>
      </c>
      <c r="G760" s="3" t="s">
        <v>5346</v>
      </c>
      <c r="H760" s="3" t="s">
        <v>5347</v>
      </c>
      <c r="I760" s="3" t="s">
        <v>5348</v>
      </c>
      <c r="J760" s="3" t="s">
        <v>5349</v>
      </c>
      <c r="K760" s="3" t="str">
        <f>HYPERLINK("http://dx.doi.org/10.1198/004017007000000272","http://dx.doi.org/10.1198/004017007000000272")</f>
        <v>http://dx.doi.org/10.1198/004017007000000272</v>
      </c>
      <c r="L760" s="3" t="s">
        <v>2599</v>
      </c>
    </row>
    <row r="761" spans="1:12" ht="40" customHeight="1">
      <c r="A761" s="1">
        <v>759</v>
      </c>
      <c r="B761" s="9">
        <v>2007</v>
      </c>
      <c r="C761" s="11" t="s">
        <v>5350</v>
      </c>
      <c r="D761" s="3" t="s">
        <v>5351</v>
      </c>
      <c r="E761" s="3" t="s">
        <v>5352</v>
      </c>
      <c r="F761" s="3" t="s">
        <v>5353</v>
      </c>
      <c r="G761" s="3" t="s">
        <v>15</v>
      </c>
      <c r="H761" s="3" t="s">
        <v>16</v>
      </c>
      <c r="I761" s="3" t="s">
        <v>4378</v>
      </c>
      <c r="J761" s="3" t="s">
        <v>5354</v>
      </c>
      <c r="K761" s="3" t="str">
        <f>HYPERLINK("http://dx.doi.org/10.1021/ac0623944","http://dx.doi.org/10.1021/ac0623944")</f>
        <v>http://dx.doi.org/10.1021/ac0623944</v>
      </c>
      <c r="L761" s="3" t="s">
        <v>19</v>
      </c>
    </row>
    <row r="762" spans="1:12" ht="40" customHeight="1">
      <c r="A762" s="1">
        <v>760</v>
      </c>
      <c r="B762" s="10">
        <v>2007</v>
      </c>
      <c r="C762" s="12" t="s">
        <v>5355</v>
      </c>
      <c r="D762" s="4" t="s">
        <v>5356</v>
      </c>
      <c r="E762" s="4" t="s">
        <v>5357</v>
      </c>
      <c r="F762" s="4" t="s">
        <v>5358</v>
      </c>
      <c r="G762" s="4" t="s">
        <v>454</v>
      </c>
      <c r="H762" s="4" t="s">
        <v>5359</v>
      </c>
      <c r="I762" s="4" t="s">
        <v>576</v>
      </c>
      <c r="J762" s="4" t="s">
        <v>5360</v>
      </c>
      <c r="K762" s="4">
        <v>0</v>
      </c>
      <c r="L762" s="4" t="s">
        <v>449</v>
      </c>
    </row>
    <row r="763" spans="1:12" ht="40" customHeight="1">
      <c r="A763" s="1">
        <v>761</v>
      </c>
      <c r="B763" s="9">
        <v>2007</v>
      </c>
      <c r="C763" s="11" t="s">
        <v>5361</v>
      </c>
      <c r="D763" s="3" t="s">
        <v>5362</v>
      </c>
      <c r="E763" s="3" t="s">
        <v>5363</v>
      </c>
      <c r="F763" s="3" t="s">
        <v>5364</v>
      </c>
      <c r="G763" s="3" t="s">
        <v>560</v>
      </c>
      <c r="H763" s="3" t="s">
        <v>5365</v>
      </c>
      <c r="I763" s="3" t="s">
        <v>5366</v>
      </c>
      <c r="J763" s="3" t="s">
        <v>5367</v>
      </c>
      <c r="K763" s="3" t="str">
        <f>HYPERLINK("http://dx.doi.org/10.1111/j.1556-4029.2006.00330.x","http://dx.doi.org/10.1111/j.1556-4029.2006.00330.x")</f>
        <v>http://dx.doi.org/10.1111/j.1556-4029.2006.00330.x</v>
      </c>
      <c r="L763" s="3" t="s">
        <v>449</v>
      </c>
    </row>
    <row r="764" spans="1:12" ht="40" customHeight="1">
      <c r="A764" s="1">
        <v>762</v>
      </c>
      <c r="B764" s="9">
        <v>2007</v>
      </c>
      <c r="C764" s="11" t="s">
        <v>5368</v>
      </c>
      <c r="D764" s="3" t="s">
        <v>5369</v>
      </c>
      <c r="E764" s="3" t="s">
        <v>5370</v>
      </c>
      <c r="F764" s="3" t="s">
        <v>5371</v>
      </c>
      <c r="G764" s="3" t="s">
        <v>1401</v>
      </c>
      <c r="H764" s="3" t="s">
        <v>5372</v>
      </c>
      <c r="I764" s="3" t="s">
        <v>5348</v>
      </c>
      <c r="J764" s="3" t="s">
        <v>5373</v>
      </c>
      <c r="K764" s="3" t="str">
        <f>HYPERLINK("http://dx.doi.org/10.1109/TIFS.2007.903846","http://dx.doi.org/10.1109/TIFS.2007.903846")</f>
        <v>http://dx.doi.org/10.1109/TIFS.2007.903846</v>
      </c>
      <c r="L764" s="3" t="s">
        <v>100</v>
      </c>
    </row>
    <row r="765" spans="1:12" ht="40" customHeight="1">
      <c r="A765" s="1">
        <v>763</v>
      </c>
      <c r="B765" s="9">
        <v>2006</v>
      </c>
      <c r="C765" s="11" t="s">
        <v>5374</v>
      </c>
      <c r="D765" s="3" t="s">
        <v>5375</v>
      </c>
      <c r="E765" s="3" t="s">
        <v>5376</v>
      </c>
      <c r="F765" s="3" t="s">
        <v>5376</v>
      </c>
      <c r="G765" s="3" t="s">
        <v>560</v>
      </c>
      <c r="H765" s="3" t="s">
        <v>5377</v>
      </c>
      <c r="I765" s="3" t="s">
        <v>16</v>
      </c>
      <c r="J765" s="3" t="s">
        <v>5378</v>
      </c>
      <c r="K765" s="3" t="str">
        <f>HYPERLINK("http://dx.doi.org/10.1111/j.1556-4029.2005.00020.x","http://dx.doi.org/10.1111/j.1556-4029.2005.00020.x")</f>
        <v>http://dx.doi.org/10.1111/j.1556-4029.2005.00020.x</v>
      </c>
      <c r="L765" s="3" t="s">
        <v>449</v>
      </c>
    </row>
    <row r="766" spans="1:12" ht="40" customHeight="1">
      <c r="A766" s="1">
        <v>764</v>
      </c>
      <c r="B766" s="9">
        <v>2006</v>
      </c>
      <c r="C766" s="11" t="s">
        <v>5379</v>
      </c>
      <c r="D766" s="3" t="s">
        <v>5380</v>
      </c>
      <c r="E766" s="3" t="s">
        <v>5381</v>
      </c>
      <c r="F766" s="3" t="s">
        <v>5381</v>
      </c>
      <c r="G766" s="3" t="s">
        <v>560</v>
      </c>
      <c r="H766" s="3" t="s">
        <v>5382</v>
      </c>
      <c r="I766" s="3" t="s">
        <v>16</v>
      </c>
      <c r="J766" s="3" t="s">
        <v>5383</v>
      </c>
      <c r="K766" s="3" t="str">
        <f>HYPERLINK("http://dx.doi.org/10.1111/j.1556-4029.2006.00076.x","http://dx.doi.org/10.1111/j.1556-4029.2006.00076.x")</f>
        <v>http://dx.doi.org/10.1111/j.1556-4029.2006.00076.x</v>
      </c>
      <c r="L766" s="3" t="s">
        <v>449</v>
      </c>
    </row>
    <row r="767" spans="1:12" ht="40" customHeight="1">
      <c r="A767" s="1">
        <v>765</v>
      </c>
      <c r="B767" s="9">
        <v>2006</v>
      </c>
      <c r="C767" s="11" t="s">
        <v>5384</v>
      </c>
      <c r="D767" s="3" t="s">
        <v>5385</v>
      </c>
      <c r="E767" s="3" t="s">
        <v>5386</v>
      </c>
      <c r="F767" s="3" t="s">
        <v>5387</v>
      </c>
      <c r="G767" s="3" t="s">
        <v>560</v>
      </c>
      <c r="H767" s="3" t="s">
        <v>5339</v>
      </c>
      <c r="I767" s="3" t="s">
        <v>5388</v>
      </c>
      <c r="J767" s="3" t="s">
        <v>5389</v>
      </c>
      <c r="K767" s="3" t="str">
        <f>HYPERLINK("http://dx.doi.org/10.1111/j.1556-4029.2006.00266.x","http://dx.doi.org/10.1111/j.1556-4029.2006.00266.x")</f>
        <v>http://dx.doi.org/10.1111/j.1556-4029.2006.00266.x</v>
      </c>
      <c r="L767" s="3" t="s">
        <v>449</v>
      </c>
    </row>
    <row r="768" spans="1:12" ht="40" customHeight="1">
      <c r="A768" s="1">
        <v>766</v>
      </c>
      <c r="B768" s="9">
        <v>2006</v>
      </c>
      <c r="C768" s="11" t="s">
        <v>5390</v>
      </c>
      <c r="D768" s="3" t="s">
        <v>5391</v>
      </c>
      <c r="E768" s="3" t="s">
        <v>5392</v>
      </c>
      <c r="F768" s="3" t="s">
        <v>5393</v>
      </c>
      <c r="G768" s="3" t="s">
        <v>5394</v>
      </c>
      <c r="H768" s="3" t="s">
        <v>16</v>
      </c>
      <c r="I768" s="3" t="s">
        <v>5395</v>
      </c>
      <c r="J768" s="3" t="s">
        <v>5396</v>
      </c>
      <c r="K768" s="3" t="str">
        <f>HYPERLINK("http://dx.doi.org/10.1154/1.2204065","http://dx.doi.org/10.1154/1.2204065")</f>
        <v>http://dx.doi.org/10.1154/1.2204065</v>
      </c>
      <c r="L768" s="3" t="s">
        <v>118</v>
      </c>
    </row>
    <row r="769" spans="1:12" ht="40" customHeight="1">
      <c r="A769" s="1">
        <v>767</v>
      </c>
      <c r="B769" s="9">
        <v>2005</v>
      </c>
      <c r="C769" s="11" t="s">
        <v>5397</v>
      </c>
      <c r="D769" s="3" t="s">
        <v>5398</v>
      </c>
      <c r="E769" s="3" t="s">
        <v>5399</v>
      </c>
      <c r="F769" s="3" t="s">
        <v>5399</v>
      </c>
      <c r="G769" s="3" t="s">
        <v>5400</v>
      </c>
      <c r="H769" s="3" t="s">
        <v>5401</v>
      </c>
      <c r="I769" s="3" t="s">
        <v>5402</v>
      </c>
      <c r="J769" s="3" t="s">
        <v>5403</v>
      </c>
      <c r="K769" s="3" t="str">
        <f>HYPERLINK("http://dx.doi.org/10.1366/0003702055012618","http://dx.doi.org/10.1366/0003702055012618")</f>
        <v>http://dx.doi.org/10.1366/0003702055012618</v>
      </c>
      <c r="L769" s="3" t="s">
        <v>5404</v>
      </c>
    </row>
    <row r="770" spans="1:12" ht="40" customHeight="1">
      <c r="A770" s="1">
        <v>768</v>
      </c>
      <c r="B770" s="9">
        <v>2005</v>
      </c>
      <c r="C770" s="11" t="s">
        <v>5405</v>
      </c>
      <c r="D770" s="3" t="s">
        <v>5406</v>
      </c>
      <c r="E770" s="3" t="s">
        <v>5407</v>
      </c>
      <c r="F770" s="3" t="s">
        <v>5407</v>
      </c>
      <c r="G770" s="3" t="s">
        <v>560</v>
      </c>
      <c r="H770" s="3" t="s">
        <v>5408</v>
      </c>
      <c r="I770" s="3" t="s">
        <v>5409</v>
      </c>
      <c r="J770" s="3" t="s">
        <v>16</v>
      </c>
      <c r="K770" s="3" t="s">
        <v>16</v>
      </c>
      <c r="L770" s="3" t="s">
        <v>449</v>
      </c>
    </row>
    <row r="771" spans="1:12" ht="40" customHeight="1">
      <c r="A771" s="1">
        <v>769</v>
      </c>
      <c r="B771" s="9">
        <v>2005</v>
      </c>
      <c r="C771" s="11" t="s">
        <v>5410</v>
      </c>
      <c r="D771" s="3" t="s">
        <v>5411</v>
      </c>
      <c r="E771" s="3" t="s">
        <v>5412</v>
      </c>
      <c r="F771" s="3" t="s">
        <v>5412</v>
      </c>
      <c r="G771" s="3" t="s">
        <v>454</v>
      </c>
      <c r="H771" s="3" t="s">
        <v>5413</v>
      </c>
      <c r="I771" s="3" t="s">
        <v>5414</v>
      </c>
      <c r="J771" s="3" t="s">
        <v>5415</v>
      </c>
      <c r="K771" s="3" t="str">
        <f>HYPERLINK("http://dx.doi.org/10.1016/j.forsciint.2004.11.005","http://dx.doi.org/10.1016/j.forsciint.2004.11.005")</f>
        <v>http://dx.doi.org/10.1016/j.forsciint.2004.11.005</v>
      </c>
      <c r="L771" s="3" t="s">
        <v>449</v>
      </c>
    </row>
    <row r="772" spans="1:12" ht="40" customHeight="1">
      <c r="A772" s="1">
        <v>770</v>
      </c>
      <c r="B772" s="9">
        <v>2005</v>
      </c>
      <c r="C772" s="11" t="s">
        <v>5416</v>
      </c>
      <c r="D772" s="3" t="s">
        <v>5417</v>
      </c>
      <c r="E772" s="3" t="s">
        <v>5418</v>
      </c>
      <c r="F772" s="3" t="s">
        <v>5418</v>
      </c>
      <c r="G772" s="3" t="s">
        <v>5419</v>
      </c>
      <c r="H772" s="3" t="s">
        <v>5420</v>
      </c>
      <c r="I772" s="3" t="s">
        <v>1734</v>
      </c>
      <c r="J772" s="3" t="s">
        <v>5421</v>
      </c>
      <c r="K772" s="3" t="str">
        <f>HYPERLINK("http://dx.doi.org/10.1016/j.ab.2005.08.017","http://dx.doi.org/10.1016/j.ab.2005.08.017")</f>
        <v>http://dx.doi.org/10.1016/j.ab.2005.08.017</v>
      </c>
      <c r="L772" s="3" t="s">
        <v>525</v>
      </c>
    </row>
    <row r="773" spans="1:12" ht="40" customHeight="1">
      <c r="A773" s="1">
        <v>771</v>
      </c>
      <c r="B773" s="9">
        <v>2004</v>
      </c>
      <c r="C773" s="11" t="s">
        <v>5422</v>
      </c>
      <c r="D773" s="3" t="s">
        <v>5423</v>
      </c>
      <c r="E773" s="3" t="s">
        <v>5424</v>
      </c>
      <c r="F773" s="3" t="s">
        <v>5424</v>
      </c>
      <c r="G773" s="3" t="s">
        <v>5425</v>
      </c>
      <c r="H773" s="3" t="s">
        <v>16</v>
      </c>
      <c r="I773" s="3" t="s">
        <v>5426</v>
      </c>
      <c r="J773" s="3" t="s">
        <v>16</v>
      </c>
      <c r="K773" s="3" t="s">
        <v>16</v>
      </c>
      <c r="L773" s="3" t="s">
        <v>5427</v>
      </c>
    </row>
    <row r="774" spans="1:12" ht="40" customHeight="1">
      <c r="A774" s="1">
        <v>772</v>
      </c>
      <c r="B774" s="9">
        <v>2004</v>
      </c>
      <c r="C774" s="11" t="s">
        <v>5428</v>
      </c>
      <c r="D774" s="3" t="s">
        <v>5429</v>
      </c>
      <c r="E774" s="3" t="s">
        <v>5430</v>
      </c>
      <c r="F774" s="3" t="s">
        <v>5430</v>
      </c>
      <c r="G774" s="3" t="s">
        <v>5400</v>
      </c>
      <c r="H774" s="3" t="s">
        <v>5431</v>
      </c>
      <c r="I774" s="3" t="s">
        <v>16</v>
      </c>
      <c r="J774" s="3" t="s">
        <v>5432</v>
      </c>
      <c r="K774" s="3" t="str">
        <f>HYPERLINK("http://dx.doi.org/10.1366/000370204322886663","http://dx.doi.org/10.1366/000370204322886663")</f>
        <v>http://dx.doi.org/10.1366/000370204322886663</v>
      </c>
      <c r="L774" s="3" t="s">
        <v>5404</v>
      </c>
    </row>
    <row r="775" spans="1:12" ht="40" customHeight="1">
      <c r="A775" s="1">
        <v>773</v>
      </c>
      <c r="B775" s="9">
        <v>2004</v>
      </c>
      <c r="C775" s="11" t="s">
        <v>5433</v>
      </c>
      <c r="D775" s="3" t="s">
        <v>5434</v>
      </c>
      <c r="E775" s="3" t="s">
        <v>5435</v>
      </c>
      <c r="F775" s="3" t="s">
        <v>5435</v>
      </c>
      <c r="G775" s="3" t="s">
        <v>5436</v>
      </c>
      <c r="H775" s="3" t="s">
        <v>5437</v>
      </c>
      <c r="I775" s="3" t="s">
        <v>5438</v>
      </c>
      <c r="J775" s="3" t="s">
        <v>5439</v>
      </c>
      <c r="K775" s="3" t="str">
        <f>HYPERLINK("http://dx.doi.org/10.1023/B:JINT.0000034344.58449.fd","http://dx.doi.org/10.1023/B:JINT.0000034344.58449.fd")</f>
        <v>http://dx.doi.org/10.1023/B:JINT.0000034344.58449.fd</v>
      </c>
      <c r="L775" s="3" t="s">
        <v>5440</v>
      </c>
    </row>
    <row r="776" spans="1:12" ht="40" customHeight="1">
      <c r="A776" s="1">
        <v>774</v>
      </c>
      <c r="B776" s="9">
        <v>2004</v>
      </c>
      <c r="C776" s="11" t="s">
        <v>5441</v>
      </c>
      <c r="D776" s="3" t="s">
        <v>5442</v>
      </c>
      <c r="E776" s="3" t="s">
        <v>5443</v>
      </c>
      <c r="F776" s="3" t="s">
        <v>5443</v>
      </c>
      <c r="G776" s="3" t="s">
        <v>3838</v>
      </c>
      <c r="H776" s="3" t="s">
        <v>5444</v>
      </c>
      <c r="I776" s="3" t="s">
        <v>2179</v>
      </c>
      <c r="J776" s="3" t="s">
        <v>5445</v>
      </c>
      <c r="K776" s="3" t="str">
        <f>HYPERLINK("http://dx.doi.org/10.1007/s10044-003-0201-2","http://dx.doi.org/10.1007/s10044-003-0201-2")</f>
        <v>http://dx.doi.org/10.1007/s10044-003-0201-2</v>
      </c>
      <c r="L776" s="3" t="s">
        <v>35</v>
      </c>
    </row>
    <row r="777" spans="1:12" ht="40" customHeight="1">
      <c r="A777" s="1">
        <v>775</v>
      </c>
      <c r="B777" s="9">
        <v>2004</v>
      </c>
      <c r="C777" s="11" t="s">
        <v>5446</v>
      </c>
      <c r="D777" s="3" t="s">
        <v>5447</v>
      </c>
      <c r="E777" s="3" t="s">
        <v>5448</v>
      </c>
      <c r="F777" s="3" t="s">
        <v>5448</v>
      </c>
      <c r="G777" s="3" t="s">
        <v>560</v>
      </c>
      <c r="H777" s="3" t="s">
        <v>5449</v>
      </c>
      <c r="I777" s="3" t="s">
        <v>5450</v>
      </c>
      <c r="J777" s="3" t="s">
        <v>16</v>
      </c>
      <c r="K777" s="3" t="s">
        <v>16</v>
      </c>
      <c r="L777" s="3" t="s">
        <v>449</v>
      </c>
    </row>
    <row r="778" spans="1:12" ht="40" customHeight="1">
      <c r="A778" s="1">
        <v>776</v>
      </c>
      <c r="B778" s="9">
        <v>2004</v>
      </c>
      <c r="C778" s="11" t="s">
        <v>5451</v>
      </c>
      <c r="D778" s="3" t="s">
        <v>5452</v>
      </c>
      <c r="E778" s="3" t="s">
        <v>5453</v>
      </c>
      <c r="F778" s="3" t="s">
        <v>5453</v>
      </c>
      <c r="G778" s="3" t="s">
        <v>5454</v>
      </c>
      <c r="H778" s="3" t="s">
        <v>5455</v>
      </c>
      <c r="I778" s="3" t="s">
        <v>5456</v>
      </c>
      <c r="J778" s="3" t="s">
        <v>5457</v>
      </c>
      <c r="K778" s="3" t="str">
        <f>HYPERLINK("http://dx.doi.org/10.1002/jrs.1184","http://dx.doi.org/10.1002/jrs.1184")</f>
        <v>http://dx.doi.org/10.1002/jrs.1184</v>
      </c>
      <c r="L778" s="3" t="s">
        <v>243</v>
      </c>
    </row>
    <row r="779" spans="1:12" ht="40" customHeight="1">
      <c r="A779" s="1">
        <v>777</v>
      </c>
      <c r="B779" s="9">
        <v>2003</v>
      </c>
      <c r="C779" s="11" t="s">
        <v>5458</v>
      </c>
      <c r="D779" s="3" t="s">
        <v>5459</v>
      </c>
      <c r="E779" s="3" t="s">
        <v>5460</v>
      </c>
      <c r="F779" s="3" t="s">
        <v>5460</v>
      </c>
      <c r="G779" s="3" t="s">
        <v>560</v>
      </c>
      <c r="H779" s="3" t="s">
        <v>5461</v>
      </c>
      <c r="I779" s="3" t="s">
        <v>16</v>
      </c>
      <c r="J779" s="3" t="s">
        <v>16</v>
      </c>
      <c r="K779" s="3" t="s">
        <v>16</v>
      </c>
      <c r="L779" s="3" t="s">
        <v>449</v>
      </c>
    </row>
    <row r="780" spans="1:12" ht="40" customHeight="1">
      <c r="A780" s="1">
        <v>778</v>
      </c>
      <c r="B780" s="9">
        <v>2003</v>
      </c>
      <c r="C780" s="11" t="s">
        <v>5462</v>
      </c>
      <c r="D780" s="3" t="s">
        <v>5463</v>
      </c>
      <c r="E780" s="3" t="s">
        <v>5464</v>
      </c>
      <c r="F780" s="3" t="s">
        <v>5464</v>
      </c>
      <c r="G780" s="3" t="s">
        <v>560</v>
      </c>
      <c r="H780" s="3" t="s">
        <v>5465</v>
      </c>
      <c r="I780" s="3" t="s">
        <v>5466</v>
      </c>
      <c r="J780" s="3" t="s">
        <v>16</v>
      </c>
      <c r="K780" s="3" t="s">
        <v>16</v>
      </c>
      <c r="L780" s="3" t="s">
        <v>449</v>
      </c>
    </row>
    <row r="781" spans="1:12" ht="40" customHeight="1">
      <c r="A781" s="1">
        <v>779</v>
      </c>
      <c r="B781" s="9">
        <v>2003</v>
      </c>
      <c r="C781" s="11" t="s">
        <v>5467</v>
      </c>
      <c r="D781" s="3" t="s">
        <v>5468</v>
      </c>
      <c r="E781" s="3" t="s">
        <v>5469</v>
      </c>
      <c r="F781" s="3" t="s">
        <v>5469</v>
      </c>
      <c r="G781" s="3" t="s">
        <v>5470</v>
      </c>
      <c r="H781" s="3" t="s">
        <v>5471</v>
      </c>
      <c r="I781" s="3" t="s">
        <v>5472</v>
      </c>
      <c r="J781" s="3" t="s">
        <v>16</v>
      </c>
      <c r="K781" s="3" t="s">
        <v>16</v>
      </c>
      <c r="L781" s="3" t="s">
        <v>2599</v>
      </c>
    </row>
    <row r="782" spans="1:12" ht="40" customHeight="1">
      <c r="A782" s="1">
        <v>780</v>
      </c>
      <c r="B782" s="9">
        <v>2001</v>
      </c>
      <c r="C782" s="11" t="s">
        <v>5473</v>
      </c>
      <c r="D782" s="3" t="s">
        <v>5474</v>
      </c>
      <c r="E782" s="3" t="s">
        <v>5475</v>
      </c>
      <c r="F782" s="3" t="s">
        <v>5475</v>
      </c>
      <c r="G782" s="3" t="s">
        <v>560</v>
      </c>
      <c r="H782" s="3" t="s">
        <v>5476</v>
      </c>
      <c r="I782" s="3" t="s">
        <v>5477</v>
      </c>
      <c r="J782" s="3" t="s">
        <v>16</v>
      </c>
      <c r="K782" s="3" t="s">
        <v>16</v>
      </c>
      <c r="L782" s="3" t="s">
        <v>449</v>
      </c>
    </row>
    <row r="783" spans="1:12" ht="40" customHeight="1">
      <c r="A783" s="1">
        <v>781</v>
      </c>
      <c r="B783" s="9">
        <v>2001</v>
      </c>
      <c r="C783" s="11" t="s">
        <v>5478</v>
      </c>
      <c r="D783" s="3" t="s">
        <v>5479</v>
      </c>
      <c r="E783" s="3" t="s">
        <v>5480</v>
      </c>
      <c r="F783" s="3" t="s">
        <v>5480</v>
      </c>
      <c r="G783" s="3" t="s">
        <v>560</v>
      </c>
      <c r="H783" s="3" t="s">
        <v>5481</v>
      </c>
      <c r="I783" s="3" t="s">
        <v>5482</v>
      </c>
      <c r="J783" s="3" t="s">
        <v>16</v>
      </c>
      <c r="K783" s="3" t="s">
        <v>16</v>
      </c>
      <c r="L783" s="3" t="s">
        <v>449</v>
      </c>
    </row>
    <row r="784" spans="1:12" ht="40" customHeight="1">
      <c r="A784" s="1">
        <v>782</v>
      </c>
      <c r="B784" s="9">
        <v>2001</v>
      </c>
      <c r="C784" s="11" t="s">
        <v>5483</v>
      </c>
      <c r="D784" s="3" t="s">
        <v>5484</v>
      </c>
      <c r="E784" s="3" t="s">
        <v>5485</v>
      </c>
      <c r="F784" s="3" t="s">
        <v>5485</v>
      </c>
      <c r="G784" s="3" t="s">
        <v>560</v>
      </c>
      <c r="H784" s="3" t="s">
        <v>5486</v>
      </c>
      <c r="I784" s="3" t="s">
        <v>4523</v>
      </c>
      <c r="J784" s="3" t="s">
        <v>16</v>
      </c>
      <c r="K784" s="3" t="s">
        <v>16</v>
      </c>
      <c r="L784" s="3" t="s">
        <v>449</v>
      </c>
    </row>
    <row r="785" spans="1:12" ht="40" customHeight="1">
      <c r="A785" s="1">
        <v>783</v>
      </c>
      <c r="B785" s="10">
        <v>1999</v>
      </c>
      <c r="C785" s="12" t="s">
        <v>5487</v>
      </c>
      <c r="D785" s="4" t="s">
        <v>5488</v>
      </c>
      <c r="E785" s="4" t="s">
        <v>5489</v>
      </c>
      <c r="F785" s="4" t="s">
        <v>5489</v>
      </c>
      <c r="G785" s="4" t="s">
        <v>5490</v>
      </c>
      <c r="H785" s="4" t="s">
        <v>5491</v>
      </c>
      <c r="I785" s="4" t="s">
        <v>5492</v>
      </c>
      <c r="J785" s="4" t="s">
        <v>5493</v>
      </c>
      <c r="K785" s="4">
        <v>0</v>
      </c>
      <c r="L785" s="4" t="s">
        <v>5494</v>
      </c>
    </row>
    <row r="786" spans="1:12" ht="40" customHeight="1">
      <c r="A786" s="1">
        <v>784</v>
      </c>
      <c r="B786" s="9">
        <v>1998</v>
      </c>
      <c r="C786" s="11" t="s">
        <v>5495</v>
      </c>
      <c r="D786" s="3" t="s">
        <v>5496</v>
      </c>
      <c r="E786" s="3" t="s">
        <v>5497</v>
      </c>
      <c r="F786" s="3" t="s">
        <v>5497</v>
      </c>
      <c r="G786" s="3" t="s">
        <v>560</v>
      </c>
      <c r="H786" s="3" t="s">
        <v>5498</v>
      </c>
      <c r="I786" s="3" t="s">
        <v>5499</v>
      </c>
      <c r="J786" s="3" t="s">
        <v>16</v>
      </c>
      <c r="K786" s="3" t="s">
        <v>16</v>
      </c>
      <c r="L786" s="3" t="s">
        <v>449</v>
      </c>
    </row>
    <row r="787" spans="1:12" ht="40" customHeight="1">
      <c r="A787" s="1">
        <v>785</v>
      </c>
      <c r="B787" s="9">
        <v>1998</v>
      </c>
      <c r="C787" s="11" t="s">
        <v>5500</v>
      </c>
      <c r="D787" s="3" t="s">
        <v>5501</v>
      </c>
      <c r="E787" s="3" t="s">
        <v>5502</v>
      </c>
      <c r="F787" s="3" t="s">
        <v>5502</v>
      </c>
      <c r="G787" s="3" t="s">
        <v>5266</v>
      </c>
      <c r="H787" s="3" t="s">
        <v>5503</v>
      </c>
      <c r="I787" s="3" t="s">
        <v>5504</v>
      </c>
      <c r="J787" s="3" t="s">
        <v>5505</v>
      </c>
      <c r="K787" s="3" t="str">
        <f>HYPERLINK("http://dx.doi.org/10.1142/S0218001498000269","http://dx.doi.org/10.1142/S0218001498000269")</f>
        <v>http://dx.doi.org/10.1142/S0218001498000269</v>
      </c>
      <c r="L787" s="3" t="s">
        <v>35</v>
      </c>
    </row>
    <row r="788" spans="1:12" ht="40" customHeight="1">
      <c r="A788" s="1">
        <v>786</v>
      </c>
      <c r="B788" s="9">
        <v>1997</v>
      </c>
      <c r="C788" s="11" t="s">
        <v>5506</v>
      </c>
      <c r="D788" s="3" t="s">
        <v>5507</v>
      </c>
      <c r="E788" s="3" t="s">
        <v>5508</v>
      </c>
      <c r="F788" s="3" t="s">
        <v>5508</v>
      </c>
      <c r="G788" s="3" t="s">
        <v>560</v>
      </c>
      <c r="H788" s="3" t="s">
        <v>5509</v>
      </c>
      <c r="I788" s="3" t="s">
        <v>5138</v>
      </c>
      <c r="J788" s="3" t="s">
        <v>16</v>
      </c>
      <c r="K788" s="3" t="s">
        <v>16</v>
      </c>
      <c r="L788" s="3" t="s">
        <v>449</v>
      </c>
    </row>
    <row r="789" spans="1:12" ht="40" customHeight="1">
      <c r="A789" s="1">
        <v>787</v>
      </c>
      <c r="B789" s="9">
        <v>1997</v>
      </c>
      <c r="C789" s="11" t="s">
        <v>5510</v>
      </c>
      <c r="D789" s="3" t="s">
        <v>5511</v>
      </c>
      <c r="E789" s="3" t="s">
        <v>5512</v>
      </c>
      <c r="F789" s="3" t="s">
        <v>5512</v>
      </c>
      <c r="G789" s="3" t="s">
        <v>3101</v>
      </c>
      <c r="H789" s="3" t="s">
        <v>5513</v>
      </c>
      <c r="I789" s="3" t="s">
        <v>5514</v>
      </c>
      <c r="J789" s="3" t="s">
        <v>5515</v>
      </c>
      <c r="K789" s="3" t="str">
        <f>HYPERLINK("http://dx.doi.org/10.1109/34.587996","http://dx.doi.org/10.1109/34.587996")</f>
        <v>http://dx.doi.org/10.1109/34.587996</v>
      </c>
      <c r="L789" s="3" t="s">
        <v>100</v>
      </c>
    </row>
    <row r="790" spans="1:12" ht="40" customHeight="1">
      <c r="A790" s="1">
        <v>788</v>
      </c>
      <c r="B790" s="9">
        <v>1996</v>
      </c>
      <c r="C790" s="11" t="s">
        <v>5516</v>
      </c>
      <c r="D790" s="3" t="s">
        <v>5517</v>
      </c>
      <c r="E790" s="3" t="s">
        <v>5518</v>
      </c>
      <c r="F790" s="3" t="s">
        <v>5518</v>
      </c>
      <c r="G790" s="3" t="s">
        <v>80</v>
      </c>
      <c r="H790" s="3" t="s">
        <v>5519</v>
      </c>
      <c r="I790" s="3" t="s">
        <v>16</v>
      </c>
      <c r="J790" s="3" t="s">
        <v>5520</v>
      </c>
      <c r="K790" s="3" t="str">
        <f>HYPERLINK("http://dx.doi.org/10.1016/S1355-0306(96)72547-9","http://dx.doi.org/10.1016/S1355-0306(96)72547-9")</f>
        <v>http://dx.doi.org/10.1016/S1355-0306(96)72547-9</v>
      </c>
      <c r="L790" s="3" t="s">
        <v>84</v>
      </c>
    </row>
    <row r="791" spans="1:12" ht="40" customHeight="1">
      <c r="A791" s="1">
        <v>789</v>
      </c>
      <c r="B791" s="9">
        <v>1995</v>
      </c>
      <c r="C791" s="11" t="s">
        <v>5521</v>
      </c>
      <c r="D791" s="3" t="s">
        <v>5522</v>
      </c>
      <c r="E791" s="3" t="s">
        <v>5523</v>
      </c>
      <c r="F791" s="3" t="s">
        <v>5523</v>
      </c>
      <c r="G791" s="3" t="s">
        <v>560</v>
      </c>
      <c r="H791" s="3" t="s">
        <v>5524</v>
      </c>
      <c r="I791" s="3" t="s">
        <v>5525</v>
      </c>
      <c r="J791" s="3" t="s">
        <v>16</v>
      </c>
      <c r="K791" s="3" t="s">
        <v>16</v>
      </c>
      <c r="L791" s="3" t="s">
        <v>449</v>
      </c>
    </row>
    <row r="792" spans="1:12" ht="40" customHeight="1">
      <c r="A792" s="1">
        <v>790</v>
      </c>
      <c r="B792" s="9">
        <v>1995</v>
      </c>
      <c r="C792" s="11" t="s">
        <v>5526</v>
      </c>
      <c r="D792" s="3" t="s">
        <v>5527</v>
      </c>
      <c r="E792" s="3" t="s">
        <v>5528</v>
      </c>
      <c r="F792" s="3" t="s">
        <v>5528</v>
      </c>
      <c r="G792" s="3" t="s">
        <v>560</v>
      </c>
      <c r="H792" s="3" t="s">
        <v>5529</v>
      </c>
      <c r="I792" s="3" t="s">
        <v>5530</v>
      </c>
      <c r="J792" s="3" t="s">
        <v>16</v>
      </c>
      <c r="K792" s="3" t="s">
        <v>16</v>
      </c>
      <c r="L792" s="3" t="s">
        <v>449</v>
      </c>
    </row>
    <row r="793" spans="1:12" ht="40" customHeight="1">
      <c r="A793" s="1">
        <v>791</v>
      </c>
      <c r="B793" s="9">
        <v>1994</v>
      </c>
      <c r="C793" s="11" t="s">
        <v>5531</v>
      </c>
      <c r="D793" s="3" t="s">
        <v>5532</v>
      </c>
      <c r="E793" s="3" t="s">
        <v>5533</v>
      </c>
      <c r="F793" s="3" t="s">
        <v>5533</v>
      </c>
      <c r="G793" s="3" t="s">
        <v>560</v>
      </c>
      <c r="H793" s="3" t="s">
        <v>5534</v>
      </c>
      <c r="I793" s="3" t="s">
        <v>16</v>
      </c>
      <c r="J793" s="3" t="s">
        <v>16</v>
      </c>
      <c r="K793" s="3" t="s">
        <v>16</v>
      </c>
      <c r="L793" s="3" t="s">
        <v>449</v>
      </c>
    </row>
    <row r="794" spans="1:12" ht="40" customHeight="1">
      <c r="A794" s="1">
        <v>792</v>
      </c>
      <c r="B794" s="9">
        <v>1993</v>
      </c>
      <c r="C794" s="11" t="s">
        <v>5535</v>
      </c>
      <c r="D794" s="3" t="s">
        <v>5536</v>
      </c>
      <c r="E794" s="3" t="s">
        <v>5537</v>
      </c>
      <c r="F794" s="3" t="s">
        <v>5537</v>
      </c>
      <c r="G794" s="3" t="s">
        <v>560</v>
      </c>
      <c r="H794" s="3" t="s">
        <v>5538</v>
      </c>
      <c r="I794" s="3" t="s">
        <v>5539</v>
      </c>
      <c r="J794" s="3" t="s">
        <v>16</v>
      </c>
      <c r="K794" s="3" t="s">
        <v>16</v>
      </c>
      <c r="L794" s="3" t="s">
        <v>449</v>
      </c>
    </row>
    <row r="795" spans="1:12" ht="40" customHeight="1">
      <c r="A795" s="1">
        <v>793</v>
      </c>
      <c r="B795" s="9">
        <v>1993</v>
      </c>
      <c r="C795" s="11" t="s">
        <v>5540</v>
      </c>
      <c r="D795" s="3" t="s">
        <v>5541</v>
      </c>
      <c r="E795" s="3" t="s">
        <v>5542</v>
      </c>
      <c r="F795" s="3" t="s">
        <v>5542</v>
      </c>
      <c r="G795" s="3" t="s">
        <v>560</v>
      </c>
      <c r="H795" s="3" t="s">
        <v>5543</v>
      </c>
      <c r="I795" s="3" t="s">
        <v>16</v>
      </c>
      <c r="J795" s="3" t="s">
        <v>16</v>
      </c>
      <c r="K795" s="3" t="s">
        <v>16</v>
      </c>
      <c r="L795" s="3" t="s">
        <v>449</v>
      </c>
    </row>
    <row r="796" spans="1:12" ht="40" customHeight="1">
      <c r="A796" s="1">
        <v>794</v>
      </c>
      <c r="B796" s="9">
        <v>1980</v>
      </c>
      <c r="C796" s="11" t="s">
        <v>5544</v>
      </c>
      <c r="D796" s="3" t="s">
        <v>5545</v>
      </c>
      <c r="E796" s="3" t="s">
        <v>5546</v>
      </c>
      <c r="F796" s="3" t="s">
        <v>5546</v>
      </c>
      <c r="G796" s="3" t="s">
        <v>5547</v>
      </c>
      <c r="H796" s="3" t="s">
        <v>16</v>
      </c>
      <c r="I796" s="3" t="s">
        <v>5548</v>
      </c>
      <c r="J796" s="3" t="s">
        <v>16</v>
      </c>
      <c r="K796" s="3" t="s">
        <v>16</v>
      </c>
      <c r="L796" s="3" t="s">
        <v>440</v>
      </c>
    </row>
    <row r="797" spans="1:12" ht="40" customHeight="1">
      <c r="A797" s="1">
        <v>795</v>
      </c>
      <c r="B797" s="9">
        <v>1979</v>
      </c>
      <c r="C797" s="11" t="s">
        <v>5549</v>
      </c>
      <c r="D797" s="3" t="s">
        <v>5550</v>
      </c>
      <c r="E797" s="3" t="s">
        <v>5551</v>
      </c>
      <c r="F797" s="3" t="s">
        <v>5551</v>
      </c>
      <c r="G797" s="3" t="s">
        <v>5552</v>
      </c>
      <c r="H797" s="3" t="s">
        <v>16</v>
      </c>
      <c r="I797" s="3" t="s">
        <v>5553</v>
      </c>
      <c r="J797" s="3" t="s">
        <v>5554</v>
      </c>
      <c r="K797" s="3" t="str">
        <f>HYPERLINK("http://dx.doi.org/10.1007/BF00427257","http://dx.doi.org/10.1007/BF00427257")</f>
        <v>http://dx.doi.org/10.1007/BF00427257</v>
      </c>
      <c r="L797" s="3" t="s">
        <v>5555</v>
      </c>
    </row>
    <row r="798" spans="1:12" ht="40" customHeight="1">
      <c r="A798" s="1">
        <v>796</v>
      </c>
      <c r="B798" s="9">
        <v>1976</v>
      </c>
      <c r="C798" s="11" t="s">
        <v>5556</v>
      </c>
      <c r="D798" s="3" t="s">
        <v>5557</v>
      </c>
      <c r="E798" s="3" t="s">
        <v>5558</v>
      </c>
      <c r="F798" s="3" t="s">
        <v>5558</v>
      </c>
      <c r="G798" s="3" t="s">
        <v>96</v>
      </c>
      <c r="H798" s="3" t="s">
        <v>16</v>
      </c>
      <c r="I798" s="3" t="s">
        <v>5559</v>
      </c>
      <c r="J798" s="3" t="s">
        <v>5560</v>
      </c>
      <c r="K798" s="3" t="str">
        <f>HYPERLINK("http://dx.doi.org/10.1016/0031-3203(76)90018-2","http://dx.doi.org/10.1016/0031-3203(76)90018-2")</f>
        <v>http://dx.doi.org/10.1016/0031-3203(76)90018-2</v>
      </c>
      <c r="L798" s="3" t="s">
        <v>100</v>
      </c>
    </row>
  </sheetData>
  <phoneticPr fontId="1" type="noConversion"/>
  <conditionalFormatting sqref="C2:C798">
    <cfRule type="duplicateValues" dxfId="2" priority="4"/>
  </conditionalFormatting>
  <conditionalFormatting sqref="C3:C798">
    <cfRule type="duplicateValues" dxfId="1" priority="6"/>
  </conditionalFormatting>
  <conditionalFormatting sqref="D2:D798">
    <cfRule type="duplicateValues" dxfId="0" priority="8"/>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B5890-2C74-4CBD-972F-AAA2D0ECA9EF}">
  <dimension ref="A1:D38"/>
  <sheetViews>
    <sheetView workbookViewId="0"/>
  </sheetViews>
  <sheetFormatPr defaultColWidth="8.58203125" defaultRowHeight="14"/>
  <cols>
    <col min="1" max="1" width="11.33203125" style="1" customWidth="1"/>
    <col min="2" max="2" width="20.08203125" style="1" customWidth="1"/>
    <col min="3" max="3" width="24.83203125" style="1" customWidth="1"/>
    <col min="4" max="16384" width="8.58203125" style="6"/>
  </cols>
  <sheetData>
    <row r="1" spans="1:3" s="35" customFormat="1" ht="24" customHeight="1" thickBot="1">
      <c r="A1" s="30" t="s">
        <v>5718</v>
      </c>
      <c r="B1" s="34"/>
      <c r="C1" s="34"/>
    </row>
    <row r="2" spans="1:3" ht="21" customHeight="1">
      <c r="A2" s="13" t="s">
        <v>5561</v>
      </c>
      <c r="B2" s="13" t="s">
        <v>5562</v>
      </c>
      <c r="C2" s="13" t="s">
        <v>5642</v>
      </c>
    </row>
    <row r="3" spans="1:3">
      <c r="A3" s="1">
        <v>1976</v>
      </c>
      <c r="B3" s="1">
        <v>1</v>
      </c>
      <c r="C3" s="1">
        <v>0.35</v>
      </c>
    </row>
    <row r="4" spans="1:3">
      <c r="A4" s="1">
        <v>1979</v>
      </c>
      <c r="B4" s="1">
        <v>1</v>
      </c>
      <c r="C4" s="1">
        <v>0.02</v>
      </c>
    </row>
    <row r="5" spans="1:3">
      <c r="A5" s="1">
        <v>1980</v>
      </c>
      <c r="B5" s="1">
        <v>1</v>
      </c>
      <c r="C5" s="1">
        <v>0.4</v>
      </c>
    </row>
    <row r="6" spans="1:3">
      <c r="A6" s="1">
        <v>1993</v>
      </c>
      <c r="B6" s="1">
        <v>2</v>
      </c>
      <c r="C6" s="1">
        <v>0.32</v>
      </c>
    </row>
    <row r="7" spans="1:3">
      <c r="A7" s="1">
        <v>1994</v>
      </c>
      <c r="B7" s="1">
        <v>1</v>
      </c>
      <c r="C7" s="1">
        <v>0.91</v>
      </c>
    </row>
    <row r="8" spans="1:3">
      <c r="A8" s="1">
        <v>1995</v>
      </c>
      <c r="B8" s="1">
        <v>2</v>
      </c>
      <c r="C8" s="1">
        <v>0.23</v>
      </c>
    </row>
    <row r="9" spans="1:3">
      <c r="A9" s="1">
        <v>1996</v>
      </c>
      <c r="B9" s="1">
        <v>1</v>
      </c>
      <c r="C9" s="1">
        <v>0.84</v>
      </c>
    </row>
    <row r="10" spans="1:3">
      <c r="A10" s="1">
        <v>1997</v>
      </c>
      <c r="B10" s="1">
        <v>2</v>
      </c>
      <c r="C10" s="1">
        <v>14.65</v>
      </c>
    </row>
    <row r="11" spans="1:3">
      <c r="A11" s="1">
        <v>1998</v>
      </c>
      <c r="B11" s="1">
        <v>2</v>
      </c>
      <c r="C11" s="1">
        <v>0.28000000000000003</v>
      </c>
    </row>
    <row r="12" spans="1:3">
      <c r="A12" s="1">
        <v>1999</v>
      </c>
      <c r="B12" s="1">
        <v>1</v>
      </c>
      <c r="C12" s="1">
        <v>0.04</v>
      </c>
    </row>
    <row r="13" spans="1:3">
      <c r="A13" s="1">
        <v>2001</v>
      </c>
      <c r="B13" s="1">
        <v>3</v>
      </c>
      <c r="C13" s="1">
        <v>2.04</v>
      </c>
    </row>
    <row r="14" spans="1:3">
      <c r="A14" s="1">
        <v>2003</v>
      </c>
      <c r="B14" s="1">
        <v>3</v>
      </c>
      <c r="C14" s="1">
        <v>0.72</v>
      </c>
    </row>
    <row r="15" spans="1:3">
      <c r="A15" s="1">
        <v>2004</v>
      </c>
      <c r="B15" s="1">
        <v>6</v>
      </c>
      <c r="C15" s="1">
        <v>1.54</v>
      </c>
    </row>
    <row r="16" spans="1:3">
      <c r="A16" s="1">
        <v>2005</v>
      </c>
      <c r="B16" s="1">
        <v>4</v>
      </c>
      <c r="C16" s="1">
        <v>2.14</v>
      </c>
    </row>
    <row r="17" spans="1:4">
      <c r="A17" s="1">
        <v>2006</v>
      </c>
      <c r="B17" s="1">
        <v>4</v>
      </c>
      <c r="C17" s="1">
        <v>1.04</v>
      </c>
    </row>
    <row r="18" spans="1:4">
      <c r="A18" s="1">
        <v>2007</v>
      </c>
      <c r="B18" s="1">
        <v>8</v>
      </c>
      <c r="C18" s="1">
        <v>2.88</v>
      </c>
    </row>
    <row r="19" spans="1:4">
      <c r="A19" s="1">
        <v>2008</v>
      </c>
      <c r="B19" s="1">
        <v>11</v>
      </c>
      <c r="C19" s="1">
        <v>1.65</v>
      </c>
    </row>
    <row r="20" spans="1:4">
      <c r="A20" s="1">
        <v>2009</v>
      </c>
      <c r="B20" s="1">
        <v>11</v>
      </c>
      <c r="C20" s="1">
        <v>2.68</v>
      </c>
    </row>
    <row r="21" spans="1:4">
      <c r="A21" s="1">
        <v>2010</v>
      </c>
      <c r="B21" s="1">
        <v>14</v>
      </c>
      <c r="C21" s="1">
        <v>1.74</v>
      </c>
    </row>
    <row r="22" spans="1:4">
      <c r="A22" s="1">
        <v>2011</v>
      </c>
      <c r="B22" s="1">
        <v>24</v>
      </c>
      <c r="C22" s="1">
        <v>2.5299999999999998</v>
      </c>
    </row>
    <row r="23" spans="1:4">
      <c r="A23" s="1">
        <v>2012</v>
      </c>
      <c r="B23" s="1">
        <v>14</v>
      </c>
      <c r="C23" s="1">
        <v>2.44</v>
      </c>
    </row>
    <row r="24" spans="1:4">
      <c r="A24" s="1">
        <v>2013</v>
      </c>
      <c r="B24" s="1">
        <v>39</v>
      </c>
      <c r="C24" s="1">
        <v>1.93</v>
      </c>
      <c r="D24" s="6" t="s">
        <v>5716</v>
      </c>
    </row>
    <row r="25" spans="1:4">
      <c r="A25" s="1">
        <v>2014</v>
      </c>
      <c r="B25" s="1">
        <v>29</v>
      </c>
      <c r="C25" s="1">
        <v>1.96</v>
      </c>
    </row>
    <row r="26" spans="1:4">
      <c r="A26" s="1">
        <v>2015</v>
      </c>
      <c r="B26" s="1">
        <v>35</v>
      </c>
      <c r="C26" s="1">
        <v>2.04</v>
      </c>
    </row>
    <row r="27" spans="1:4">
      <c r="A27" s="1">
        <v>2016</v>
      </c>
      <c r="B27" s="1">
        <v>31</v>
      </c>
      <c r="C27" s="1">
        <v>2.15</v>
      </c>
    </row>
    <row r="28" spans="1:4">
      <c r="A28" s="1">
        <v>2017</v>
      </c>
      <c r="B28" s="1">
        <v>31</v>
      </c>
      <c r="C28" s="1">
        <v>2.5</v>
      </c>
    </row>
    <row r="29" spans="1:4">
      <c r="A29" s="1">
        <v>2018</v>
      </c>
      <c r="B29" s="1">
        <v>45</v>
      </c>
      <c r="C29" s="1">
        <v>2.39</v>
      </c>
    </row>
    <row r="30" spans="1:4">
      <c r="A30" s="1">
        <v>2019</v>
      </c>
      <c r="B30" s="1">
        <v>51</v>
      </c>
      <c r="C30" s="1">
        <v>2.59</v>
      </c>
    </row>
    <row r="31" spans="1:4">
      <c r="A31" s="1">
        <v>2020</v>
      </c>
      <c r="B31" s="1">
        <v>50</v>
      </c>
      <c r="C31" s="1">
        <v>3.01</v>
      </c>
    </row>
    <row r="32" spans="1:4">
      <c r="A32" s="1">
        <v>2021</v>
      </c>
      <c r="B32" s="1">
        <v>52</v>
      </c>
      <c r="C32" s="1">
        <v>2.87</v>
      </c>
    </row>
    <row r="33" spans="1:3">
      <c r="A33" s="1">
        <v>2022</v>
      </c>
      <c r="B33" s="1">
        <v>50</v>
      </c>
      <c r="C33" s="1">
        <v>3.04</v>
      </c>
    </row>
    <row r="34" spans="1:3">
      <c r="A34" s="1">
        <v>2023</v>
      </c>
      <c r="B34" s="1">
        <v>62</v>
      </c>
      <c r="C34" s="1">
        <v>2.42</v>
      </c>
    </row>
    <row r="35" spans="1:3">
      <c r="A35" s="1">
        <v>2024</v>
      </c>
      <c r="B35" s="1">
        <v>69</v>
      </c>
      <c r="C35" s="1">
        <v>2.8</v>
      </c>
    </row>
    <row r="36" spans="1:3" ht="14.5" thickBot="1">
      <c r="A36" s="14">
        <v>2025</v>
      </c>
      <c r="B36" s="14">
        <v>136</v>
      </c>
      <c r="C36" s="14">
        <v>1.05</v>
      </c>
    </row>
    <row r="38" spans="1:3" ht="15.5">
      <c r="A38" s="15" t="s">
        <v>5704</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13A22-D96A-4EDA-8EBB-969EFCED3283}">
  <dimension ref="A1:I29"/>
  <sheetViews>
    <sheetView workbookViewId="0"/>
  </sheetViews>
  <sheetFormatPr defaultColWidth="8.58203125" defaultRowHeight="14"/>
  <cols>
    <col min="1" max="1" width="8.58203125" style="5"/>
    <col min="2" max="2" width="21.33203125" style="5" customWidth="1"/>
    <col min="3" max="3" width="10.33203125" style="5" customWidth="1"/>
    <col min="4" max="4" width="18.58203125" style="19" customWidth="1"/>
    <col min="5" max="5" width="11.33203125" style="5" customWidth="1"/>
    <col min="6" max="6" width="11.83203125" style="5" customWidth="1"/>
    <col min="7" max="7" width="12.08203125" style="5" customWidth="1"/>
    <col min="8" max="8" width="19.58203125" style="5" customWidth="1"/>
    <col min="9" max="9" width="17.08203125" style="5" customWidth="1"/>
    <col min="10" max="16384" width="8.58203125" style="5"/>
  </cols>
  <sheetData>
    <row r="1" spans="1:9" s="31" customFormat="1" ht="23.5" customHeight="1" thickBot="1">
      <c r="A1" s="30" t="s">
        <v>5719</v>
      </c>
    </row>
    <row r="2" spans="1:9" ht="16.5">
      <c r="A2" s="13" t="s">
        <v>5595</v>
      </c>
      <c r="B2" s="13" t="s">
        <v>5563</v>
      </c>
      <c r="C2" s="13" t="s">
        <v>5648</v>
      </c>
      <c r="D2" s="13" t="s">
        <v>5564</v>
      </c>
      <c r="E2" s="13" t="s">
        <v>5647</v>
      </c>
      <c r="F2" s="13" t="s">
        <v>5646</v>
      </c>
      <c r="G2" s="13" t="s">
        <v>5645</v>
      </c>
      <c r="H2" s="13" t="s">
        <v>5644</v>
      </c>
      <c r="I2" s="13" t="s">
        <v>5643</v>
      </c>
    </row>
    <row r="3" spans="1:9">
      <c r="A3" s="1">
        <v>1</v>
      </c>
      <c r="B3" s="1" t="s">
        <v>5570</v>
      </c>
      <c r="C3" s="1">
        <v>207</v>
      </c>
      <c r="D3" s="20">
        <v>25.972396486825598</v>
      </c>
      <c r="E3" s="1">
        <v>153</v>
      </c>
      <c r="F3" s="1">
        <v>54</v>
      </c>
      <c r="G3" s="1">
        <v>3579</v>
      </c>
      <c r="H3" s="1">
        <v>17.3</v>
      </c>
      <c r="I3" s="1">
        <v>94</v>
      </c>
    </row>
    <row r="4" spans="1:9">
      <c r="A4" s="1">
        <v>2</v>
      </c>
      <c r="B4" s="1" t="s">
        <v>5568</v>
      </c>
      <c r="C4" s="1">
        <v>145</v>
      </c>
      <c r="D4" s="20">
        <v>18.193224592220801</v>
      </c>
      <c r="E4" s="1">
        <v>130</v>
      </c>
      <c r="F4" s="1">
        <v>15</v>
      </c>
      <c r="G4" s="1">
        <v>2634</v>
      </c>
      <c r="H4" s="1">
        <v>18.2</v>
      </c>
      <c r="I4" s="1">
        <v>75</v>
      </c>
    </row>
    <row r="5" spans="1:9">
      <c r="A5" s="1">
        <v>3</v>
      </c>
      <c r="B5" s="1" t="s">
        <v>5584</v>
      </c>
      <c r="C5" s="1">
        <v>89</v>
      </c>
      <c r="D5" s="20">
        <v>11.166875784190699</v>
      </c>
      <c r="E5" s="1">
        <v>70</v>
      </c>
      <c r="F5" s="1">
        <v>19</v>
      </c>
      <c r="G5" s="1">
        <v>3274</v>
      </c>
      <c r="H5" s="1">
        <v>36.799999999999997</v>
      </c>
      <c r="I5" s="1">
        <v>87</v>
      </c>
    </row>
    <row r="6" spans="1:9">
      <c r="A6" s="1">
        <v>4</v>
      </c>
      <c r="B6" s="1" t="s">
        <v>5581</v>
      </c>
      <c r="C6" s="1">
        <v>80</v>
      </c>
      <c r="D6" s="20">
        <v>10.0376411543287</v>
      </c>
      <c r="E6" s="1">
        <v>59</v>
      </c>
      <c r="F6" s="1">
        <v>21</v>
      </c>
      <c r="G6" s="1">
        <v>1778</v>
      </c>
      <c r="H6" s="1">
        <v>22.2</v>
      </c>
      <c r="I6" s="1">
        <v>56</v>
      </c>
    </row>
    <row r="7" spans="1:9">
      <c r="A7" s="1">
        <v>5</v>
      </c>
      <c r="B7" s="1" t="s">
        <v>5565</v>
      </c>
      <c r="C7" s="1">
        <v>42</v>
      </c>
      <c r="D7" s="20">
        <v>5.2697616060225796</v>
      </c>
      <c r="E7" s="1">
        <v>32</v>
      </c>
      <c r="F7" s="1">
        <v>10</v>
      </c>
      <c r="G7" s="1">
        <v>680</v>
      </c>
      <c r="H7" s="1">
        <v>16.2</v>
      </c>
      <c r="I7" s="1">
        <v>26</v>
      </c>
    </row>
    <row r="8" spans="1:9">
      <c r="A8" s="1">
        <v>6</v>
      </c>
      <c r="B8" s="1" t="s">
        <v>5578</v>
      </c>
      <c r="C8" s="1">
        <v>22</v>
      </c>
      <c r="D8" s="20">
        <v>2.7603513174404002</v>
      </c>
      <c r="E8" s="1">
        <v>11</v>
      </c>
      <c r="F8" s="1">
        <v>11</v>
      </c>
      <c r="G8" s="1">
        <v>411</v>
      </c>
      <c r="H8" s="1">
        <v>18.7</v>
      </c>
      <c r="I8" s="1">
        <v>23</v>
      </c>
    </row>
    <row r="9" spans="1:9">
      <c r="A9" s="1">
        <v>7</v>
      </c>
      <c r="B9" s="1" t="s">
        <v>5566</v>
      </c>
      <c r="C9" s="1">
        <v>19</v>
      </c>
      <c r="D9" s="20">
        <v>2.3839397741530699</v>
      </c>
      <c r="E9" s="1">
        <v>15</v>
      </c>
      <c r="F9" s="1">
        <v>4</v>
      </c>
      <c r="G9" s="1">
        <v>186</v>
      </c>
      <c r="H9" s="1">
        <v>9.8000000000000007</v>
      </c>
      <c r="I9" s="1">
        <v>4</v>
      </c>
    </row>
    <row r="10" spans="1:9">
      <c r="A10" s="1">
        <v>8</v>
      </c>
      <c r="B10" s="1" t="s">
        <v>5575</v>
      </c>
      <c r="C10" s="1">
        <v>15</v>
      </c>
      <c r="D10" s="20">
        <v>1.8820577164366401</v>
      </c>
      <c r="E10" s="1">
        <v>13</v>
      </c>
      <c r="F10" s="1">
        <v>2</v>
      </c>
      <c r="G10" s="1">
        <v>496</v>
      </c>
      <c r="H10" s="1">
        <v>33.1</v>
      </c>
      <c r="I10" s="1">
        <v>12</v>
      </c>
    </row>
    <row r="11" spans="1:9">
      <c r="A11" s="1">
        <v>9</v>
      </c>
      <c r="B11" s="1" t="s">
        <v>5577</v>
      </c>
      <c r="C11" s="1">
        <v>13</v>
      </c>
      <c r="D11" s="20">
        <v>1.63111668757842</v>
      </c>
      <c r="E11" s="1">
        <v>9</v>
      </c>
      <c r="F11" s="1">
        <v>4</v>
      </c>
      <c r="G11" s="1">
        <v>59</v>
      </c>
      <c r="H11" s="1">
        <v>4.5</v>
      </c>
      <c r="I11" s="1">
        <v>9</v>
      </c>
    </row>
    <row r="12" spans="1:9">
      <c r="A12" s="1">
        <v>10</v>
      </c>
      <c r="B12" s="1" t="s">
        <v>5582</v>
      </c>
      <c r="C12" s="1">
        <v>10</v>
      </c>
      <c r="D12" s="20">
        <v>1.2547051442910899</v>
      </c>
      <c r="E12" s="1">
        <v>6</v>
      </c>
      <c r="F12" s="1">
        <v>4</v>
      </c>
      <c r="G12" s="1">
        <v>209</v>
      </c>
      <c r="H12" s="1">
        <v>20.9</v>
      </c>
      <c r="I12" s="1">
        <v>20</v>
      </c>
    </row>
    <row r="13" spans="1:9">
      <c r="A13" s="1">
        <v>11</v>
      </c>
      <c r="B13" s="1" t="s">
        <v>5579</v>
      </c>
      <c r="C13" s="1">
        <v>10</v>
      </c>
      <c r="D13" s="20">
        <v>1.2547051442910899</v>
      </c>
      <c r="E13" s="1">
        <v>7</v>
      </c>
      <c r="F13" s="1">
        <v>3</v>
      </c>
      <c r="G13" s="1">
        <v>179</v>
      </c>
      <c r="H13" s="1">
        <v>17.899999999999999</v>
      </c>
      <c r="I13" s="1">
        <v>14</v>
      </c>
    </row>
    <row r="14" spans="1:9">
      <c r="A14" s="1">
        <v>12</v>
      </c>
      <c r="B14" s="1" t="s">
        <v>5569</v>
      </c>
      <c r="C14" s="1">
        <v>8</v>
      </c>
      <c r="D14" s="20">
        <v>1.00376411543287</v>
      </c>
      <c r="E14" s="1">
        <v>5</v>
      </c>
      <c r="F14" s="1">
        <v>3</v>
      </c>
      <c r="G14" s="1">
        <v>225</v>
      </c>
      <c r="H14" s="1">
        <v>28.1</v>
      </c>
      <c r="I14" s="1">
        <v>7</v>
      </c>
    </row>
    <row r="15" spans="1:9">
      <c r="A15" s="1">
        <v>13</v>
      </c>
      <c r="B15" s="1" t="s">
        <v>5572</v>
      </c>
      <c r="C15" s="1">
        <v>8</v>
      </c>
      <c r="D15" s="20">
        <v>1.00376411543287</v>
      </c>
      <c r="E15" s="1">
        <v>6</v>
      </c>
      <c r="F15" s="1">
        <v>2</v>
      </c>
      <c r="G15" s="1">
        <v>165</v>
      </c>
      <c r="H15" s="1">
        <v>20.6</v>
      </c>
      <c r="I15" s="1">
        <v>4</v>
      </c>
    </row>
    <row r="16" spans="1:9">
      <c r="A16" s="1">
        <v>14</v>
      </c>
      <c r="B16" s="1" t="s">
        <v>5567</v>
      </c>
      <c r="C16" s="1">
        <v>7</v>
      </c>
      <c r="D16" s="20">
        <v>0.87829360100376397</v>
      </c>
      <c r="E16" s="1">
        <v>5</v>
      </c>
      <c r="F16" s="1">
        <v>2</v>
      </c>
      <c r="G16" s="1">
        <v>96</v>
      </c>
      <c r="H16" s="1">
        <v>13.7</v>
      </c>
      <c r="I16" s="1">
        <v>6</v>
      </c>
    </row>
    <row r="17" spans="1:9">
      <c r="A17" s="1">
        <v>15</v>
      </c>
      <c r="B17" s="1" t="s">
        <v>5576</v>
      </c>
      <c r="C17" s="1">
        <v>7</v>
      </c>
      <c r="D17" s="20">
        <v>0.87829360100376397</v>
      </c>
      <c r="E17" s="1">
        <v>2</v>
      </c>
      <c r="F17" s="1">
        <v>5</v>
      </c>
      <c r="G17" s="1">
        <v>94</v>
      </c>
      <c r="H17" s="1">
        <v>13.4</v>
      </c>
      <c r="I17" s="1">
        <v>12</v>
      </c>
    </row>
    <row r="18" spans="1:9">
      <c r="A18" s="1">
        <v>16</v>
      </c>
      <c r="B18" s="1" t="s">
        <v>5571</v>
      </c>
      <c r="C18" s="1">
        <v>6</v>
      </c>
      <c r="D18" s="20">
        <v>0.75282308657465502</v>
      </c>
      <c r="E18" s="1">
        <v>5</v>
      </c>
      <c r="F18" s="1">
        <v>1</v>
      </c>
      <c r="G18" s="1">
        <v>74</v>
      </c>
      <c r="H18" s="1">
        <v>12.3</v>
      </c>
      <c r="I18" s="1">
        <v>3</v>
      </c>
    </row>
    <row r="19" spans="1:9">
      <c r="A19" s="1">
        <v>17</v>
      </c>
      <c r="B19" s="1" t="s">
        <v>5574</v>
      </c>
      <c r="C19" s="1">
        <v>6</v>
      </c>
      <c r="D19" s="20">
        <v>0.75282308657465502</v>
      </c>
      <c r="E19" s="1">
        <v>3</v>
      </c>
      <c r="F19" s="1">
        <v>3</v>
      </c>
      <c r="G19" s="1">
        <v>61</v>
      </c>
      <c r="H19" s="1">
        <v>10.199999999999999</v>
      </c>
      <c r="I19" s="1">
        <v>5</v>
      </c>
    </row>
    <row r="20" spans="1:9">
      <c r="A20" s="1">
        <v>18</v>
      </c>
      <c r="B20" s="1" t="s">
        <v>5583</v>
      </c>
      <c r="C20" s="1">
        <v>5</v>
      </c>
      <c r="D20" s="20">
        <v>0.62735257214554596</v>
      </c>
      <c r="E20" s="1">
        <v>5</v>
      </c>
      <c r="F20" s="1">
        <v>0</v>
      </c>
      <c r="G20" s="1">
        <v>34</v>
      </c>
      <c r="H20" s="1">
        <v>6.8</v>
      </c>
      <c r="I20" s="1">
        <v>0</v>
      </c>
    </row>
    <row r="21" spans="1:9">
      <c r="A21" s="1">
        <v>19</v>
      </c>
      <c r="B21" s="1" t="s">
        <v>5573</v>
      </c>
      <c r="C21" s="1">
        <v>5</v>
      </c>
      <c r="D21" s="20">
        <v>0.62735257214554596</v>
      </c>
      <c r="E21" s="1">
        <v>4</v>
      </c>
      <c r="F21" s="1">
        <v>1</v>
      </c>
      <c r="G21" s="1">
        <v>22</v>
      </c>
      <c r="H21" s="1">
        <v>4.4000000000000004</v>
      </c>
      <c r="I21" s="1">
        <v>2</v>
      </c>
    </row>
    <row r="22" spans="1:9" ht="14.5" thickBot="1">
      <c r="A22" s="14">
        <v>20</v>
      </c>
      <c r="B22" s="14" t="s">
        <v>5580</v>
      </c>
      <c r="C22" s="14">
        <v>5</v>
      </c>
      <c r="D22" s="22">
        <v>0.62735257214554596</v>
      </c>
      <c r="E22" s="14">
        <v>3</v>
      </c>
      <c r="F22" s="14">
        <v>2</v>
      </c>
      <c r="G22" s="14">
        <v>22</v>
      </c>
      <c r="H22" s="14">
        <v>4.4000000000000004</v>
      </c>
      <c r="I22" s="14">
        <v>7</v>
      </c>
    </row>
    <row r="23" spans="1:9">
      <c r="A23" s="1"/>
      <c r="B23" s="1"/>
      <c r="C23" s="1"/>
      <c r="D23" s="20"/>
      <c r="E23" s="1"/>
      <c r="F23" s="1"/>
      <c r="G23" s="1"/>
      <c r="H23" s="1"/>
      <c r="I23" s="1"/>
    </row>
    <row r="24" spans="1:9" ht="15.5">
      <c r="A24" s="16" t="s">
        <v>5649</v>
      </c>
    </row>
    <row r="25" spans="1:9" ht="15.5">
      <c r="A25" s="16" t="s">
        <v>5699</v>
      </c>
    </row>
    <row r="26" spans="1:9" ht="15.5">
      <c r="A26" s="16" t="s">
        <v>5700</v>
      </c>
    </row>
    <row r="27" spans="1:9" ht="15.5">
      <c r="A27" s="16" t="s">
        <v>5701</v>
      </c>
    </row>
    <row r="28" spans="1:9" ht="15.5">
      <c r="A28" s="16" t="s">
        <v>5702</v>
      </c>
    </row>
    <row r="29" spans="1:9" ht="15.5">
      <c r="A29" s="16" t="s">
        <v>5703</v>
      </c>
    </row>
  </sheetData>
  <autoFilter ref="A2:I22" xr:uid="{8E513A22-D96A-4EDA-8EBB-969EFCED3283}">
    <sortState xmlns:xlrd2="http://schemas.microsoft.com/office/spreadsheetml/2017/richdata2" ref="A3:I22">
      <sortCondition descending="1" ref="C2:C22"/>
    </sortState>
  </autoFilter>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8141A-38A4-4B50-BEFA-C670B251363C}">
  <dimension ref="A1:G28"/>
  <sheetViews>
    <sheetView workbookViewId="0"/>
  </sheetViews>
  <sheetFormatPr defaultColWidth="8.58203125" defaultRowHeight="14"/>
  <cols>
    <col min="1" max="1" width="8.58203125" style="5"/>
    <col min="2" max="2" width="32.58203125" style="5" customWidth="1"/>
    <col min="3" max="3" width="10.75" style="5" customWidth="1"/>
    <col min="4" max="4" width="15.83203125" style="5" customWidth="1"/>
    <col min="5" max="5" width="14.75" style="5" customWidth="1"/>
    <col min="6" max="6" width="11" style="5" customWidth="1"/>
    <col min="7" max="7" width="12.83203125" style="5" customWidth="1"/>
    <col min="8" max="16384" width="8.58203125" style="5"/>
  </cols>
  <sheetData>
    <row r="1" spans="1:7" s="31" customFormat="1" ht="26.5" customHeight="1" thickBot="1">
      <c r="A1" s="30" t="s">
        <v>5720</v>
      </c>
    </row>
    <row r="2" spans="1:7" ht="16.5">
      <c r="A2" s="13" t="s">
        <v>0</v>
      </c>
      <c r="B2" s="13" t="s">
        <v>5596</v>
      </c>
      <c r="C2" s="13" t="s">
        <v>5648</v>
      </c>
      <c r="D2" s="13" t="s">
        <v>5652</v>
      </c>
      <c r="E2" s="13" t="s">
        <v>5653</v>
      </c>
      <c r="F2" s="13" t="s">
        <v>5664</v>
      </c>
      <c r="G2" s="13" t="s">
        <v>5665</v>
      </c>
    </row>
    <row r="3" spans="1:7">
      <c r="A3" s="1">
        <v>1</v>
      </c>
      <c r="B3" s="1" t="s">
        <v>5594</v>
      </c>
      <c r="C3" s="1">
        <v>72</v>
      </c>
      <c r="D3" s="1">
        <v>1554</v>
      </c>
      <c r="E3" s="17">
        <v>21.583333333333332</v>
      </c>
      <c r="F3" s="1">
        <v>1</v>
      </c>
      <c r="G3" s="1">
        <v>267</v>
      </c>
    </row>
    <row r="4" spans="1:7">
      <c r="A4" s="1">
        <v>2</v>
      </c>
      <c r="B4" s="1" t="s">
        <v>5588</v>
      </c>
      <c r="C4" s="1">
        <v>55</v>
      </c>
      <c r="D4" s="1">
        <v>1163</v>
      </c>
      <c r="E4" s="17">
        <v>21.145454545454545</v>
      </c>
      <c r="F4" s="1">
        <v>1</v>
      </c>
      <c r="G4" s="1">
        <v>238</v>
      </c>
    </row>
    <row r="5" spans="1:7">
      <c r="A5" s="1">
        <v>3</v>
      </c>
      <c r="B5" s="1" t="s">
        <v>5592</v>
      </c>
      <c r="C5" s="1">
        <v>31</v>
      </c>
      <c r="D5" s="1">
        <v>392</v>
      </c>
      <c r="E5" s="17">
        <v>12.64516129032258</v>
      </c>
      <c r="F5" s="1">
        <v>1</v>
      </c>
      <c r="G5" s="1">
        <v>157</v>
      </c>
    </row>
    <row r="6" spans="1:7">
      <c r="A6" s="1">
        <v>4</v>
      </c>
      <c r="B6" s="1" t="s">
        <v>5593</v>
      </c>
      <c r="C6" s="1">
        <v>23</v>
      </c>
      <c r="D6" s="1">
        <v>272</v>
      </c>
      <c r="E6" s="17">
        <v>11.826086956521738</v>
      </c>
      <c r="F6" s="1">
        <v>1</v>
      </c>
      <c r="G6" s="1">
        <v>129</v>
      </c>
    </row>
    <row r="7" spans="1:7">
      <c r="A7" s="1">
        <v>5</v>
      </c>
      <c r="B7" s="1" t="s">
        <v>5631</v>
      </c>
      <c r="C7" s="1">
        <v>23</v>
      </c>
      <c r="D7" s="1">
        <v>249</v>
      </c>
      <c r="E7" s="17">
        <v>10.826086956521738</v>
      </c>
      <c r="F7" s="1">
        <v>1</v>
      </c>
      <c r="G7" s="1">
        <v>126</v>
      </c>
    </row>
    <row r="8" spans="1:7">
      <c r="A8" s="1">
        <v>6</v>
      </c>
      <c r="B8" s="1" t="s">
        <v>5586</v>
      </c>
      <c r="C8" s="1">
        <v>21</v>
      </c>
      <c r="D8" s="1">
        <v>469</v>
      </c>
      <c r="E8" s="17">
        <v>22.333333333333332</v>
      </c>
      <c r="F8" s="1">
        <v>1</v>
      </c>
      <c r="G8" s="1">
        <v>90</v>
      </c>
    </row>
    <row r="9" spans="1:7">
      <c r="A9" s="1">
        <v>7</v>
      </c>
      <c r="B9" s="1" t="s">
        <v>5632</v>
      </c>
      <c r="C9" s="1">
        <v>21</v>
      </c>
      <c r="D9" s="1">
        <v>335</v>
      </c>
      <c r="E9" s="17">
        <v>15.952380952380953</v>
      </c>
      <c r="F9" s="1">
        <v>4</v>
      </c>
      <c r="G9" s="1">
        <v>13</v>
      </c>
    </row>
    <row r="10" spans="1:7">
      <c r="A10" s="1">
        <v>8</v>
      </c>
      <c r="B10" s="1" t="s">
        <v>5633</v>
      </c>
      <c r="C10" s="1">
        <v>20</v>
      </c>
      <c r="D10" s="1">
        <v>210</v>
      </c>
      <c r="E10" s="17">
        <v>10.5</v>
      </c>
      <c r="F10" s="1">
        <v>3</v>
      </c>
      <c r="G10" s="1">
        <v>12</v>
      </c>
    </row>
    <row r="11" spans="1:7">
      <c r="A11" s="1">
        <v>9</v>
      </c>
      <c r="B11" s="1" t="s">
        <v>5585</v>
      </c>
      <c r="C11" s="1">
        <v>17</v>
      </c>
      <c r="D11" s="1">
        <v>601</v>
      </c>
      <c r="E11" s="17">
        <v>35.352941176470587</v>
      </c>
      <c r="F11" s="1">
        <v>1</v>
      </c>
      <c r="G11" s="1">
        <v>50</v>
      </c>
    </row>
    <row r="12" spans="1:7">
      <c r="A12" s="1">
        <v>10</v>
      </c>
      <c r="B12" s="1" t="s">
        <v>5634</v>
      </c>
      <c r="C12" s="1">
        <v>17</v>
      </c>
      <c r="D12" s="1">
        <v>366</v>
      </c>
      <c r="E12" s="17">
        <v>21.529411764705884</v>
      </c>
      <c r="F12" s="1">
        <v>5</v>
      </c>
      <c r="G12" s="1">
        <v>4</v>
      </c>
    </row>
    <row r="13" spans="1:7">
      <c r="A13" s="1">
        <v>11</v>
      </c>
      <c r="B13" s="1" t="s">
        <v>5590</v>
      </c>
      <c r="C13" s="1">
        <v>16</v>
      </c>
      <c r="D13" s="1">
        <v>468</v>
      </c>
      <c r="E13" s="17">
        <v>29.25</v>
      </c>
      <c r="F13" s="1">
        <v>1</v>
      </c>
      <c r="G13" s="1">
        <v>65</v>
      </c>
    </row>
    <row r="14" spans="1:7">
      <c r="A14" s="1">
        <v>12</v>
      </c>
      <c r="B14" s="1" t="s">
        <v>5635</v>
      </c>
      <c r="C14" s="1">
        <v>16</v>
      </c>
      <c r="D14" s="1">
        <v>301</v>
      </c>
      <c r="E14" s="17">
        <v>18.8125</v>
      </c>
      <c r="F14" s="1">
        <v>3</v>
      </c>
      <c r="G14" s="1">
        <v>18</v>
      </c>
    </row>
    <row r="15" spans="1:7">
      <c r="A15" s="1">
        <v>13</v>
      </c>
      <c r="B15" s="1" t="s">
        <v>5640</v>
      </c>
      <c r="C15" s="1">
        <v>14</v>
      </c>
      <c r="D15" s="1">
        <v>723</v>
      </c>
      <c r="E15" s="17">
        <v>51.642857142857146</v>
      </c>
      <c r="F15" s="1">
        <v>2</v>
      </c>
      <c r="G15" s="1">
        <v>4</v>
      </c>
    </row>
    <row r="16" spans="1:7">
      <c r="A16" s="1">
        <v>14</v>
      </c>
      <c r="B16" s="1" t="s">
        <v>5636</v>
      </c>
      <c r="C16" s="1">
        <v>14</v>
      </c>
      <c r="D16" s="1">
        <v>230</v>
      </c>
      <c r="E16" s="17">
        <v>16.428571428571427</v>
      </c>
      <c r="F16" s="1">
        <v>3</v>
      </c>
      <c r="G16" s="1">
        <v>3</v>
      </c>
    </row>
    <row r="17" spans="1:7">
      <c r="A17" s="1">
        <v>15</v>
      </c>
      <c r="B17" s="1" t="s">
        <v>5589</v>
      </c>
      <c r="C17" s="1">
        <v>13</v>
      </c>
      <c r="D17" s="1">
        <v>316</v>
      </c>
      <c r="E17" s="17">
        <v>24.307692307692307</v>
      </c>
      <c r="F17" s="1">
        <v>1</v>
      </c>
      <c r="G17" s="1">
        <v>29</v>
      </c>
    </row>
    <row r="18" spans="1:7">
      <c r="A18" s="1">
        <v>16</v>
      </c>
      <c r="B18" s="1" t="s">
        <v>5638</v>
      </c>
      <c r="C18" s="1">
        <v>13</v>
      </c>
      <c r="D18" s="1">
        <v>133</v>
      </c>
      <c r="E18" s="17">
        <v>10.23076923076923</v>
      </c>
      <c r="F18" s="1">
        <v>2</v>
      </c>
      <c r="G18" s="1">
        <v>1</v>
      </c>
    </row>
    <row r="19" spans="1:7">
      <c r="A19" s="1">
        <v>17</v>
      </c>
      <c r="B19" s="1" t="s">
        <v>5637</v>
      </c>
      <c r="C19" s="1">
        <v>13</v>
      </c>
      <c r="D19" s="1">
        <v>20</v>
      </c>
      <c r="E19" s="17">
        <v>1.5384615384615385</v>
      </c>
      <c r="F19" s="1">
        <v>3</v>
      </c>
      <c r="G19" s="1">
        <v>8</v>
      </c>
    </row>
    <row r="20" spans="1:7">
      <c r="A20" s="1">
        <v>18</v>
      </c>
      <c r="B20" s="1" t="s">
        <v>5591</v>
      </c>
      <c r="C20" s="1">
        <v>12</v>
      </c>
      <c r="D20" s="1">
        <v>400</v>
      </c>
      <c r="E20" s="17">
        <v>33.333333333333336</v>
      </c>
      <c r="F20" s="1">
        <v>1</v>
      </c>
      <c r="G20" s="1">
        <v>56</v>
      </c>
    </row>
    <row r="21" spans="1:7">
      <c r="A21" s="1">
        <v>19</v>
      </c>
      <c r="B21" s="1" t="s">
        <v>5639</v>
      </c>
      <c r="C21" s="1">
        <v>12</v>
      </c>
      <c r="D21" s="1">
        <v>273</v>
      </c>
      <c r="E21" s="17">
        <v>22.75</v>
      </c>
      <c r="F21" s="1">
        <v>2</v>
      </c>
      <c r="G21" s="1">
        <v>10</v>
      </c>
    </row>
    <row r="22" spans="1:7" ht="14.5" thickBot="1">
      <c r="A22" s="14">
        <v>20</v>
      </c>
      <c r="B22" s="14" t="s">
        <v>5587</v>
      </c>
      <c r="C22" s="14">
        <v>12</v>
      </c>
      <c r="D22" s="14">
        <v>270</v>
      </c>
      <c r="E22" s="18">
        <v>22.5</v>
      </c>
      <c r="F22" s="14">
        <v>1</v>
      </c>
      <c r="G22" s="14">
        <v>44</v>
      </c>
    </row>
    <row r="24" spans="1:7" ht="15.5">
      <c r="A24" s="16" t="s">
        <v>5649</v>
      </c>
    </row>
    <row r="25" spans="1:7" ht="15.5">
      <c r="A25" s="16" t="s">
        <v>5651</v>
      </c>
    </row>
    <row r="26" spans="1:7" ht="15.5">
      <c r="A26" s="16" t="s">
        <v>5650</v>
      </c>
    </row>
    <row r="27" spans="1:7" ht="15.5">
      <c r="A27" s="16" t="s">
        <v>5694</v>
      </c>
    </row>
    <row r="28" spans="1:7" ht="15.5">
      <c r="A28" s="16" t="s">
        <v>5695</v>
      </c>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9688D-BC8F-4A6D-9817-F7A9CE56DD6E}">
  <dimension ref="A1:J28"/>
  <sheetViews>
    <sheetView workbookViewId="0"/>
  </sheetViews>
  <sheetFormatPr defaultRowHeight="14"/>
  <cols>
    <col min="2" max="2" width="52.25" customWidth="1"/>
    <col min="5" max="5" width="8.58203125" style="7"/>
    <col min="7" max="7" width="9.33203125" customWidth="1"/>
    <col min="8" max="8" width="10.08203125" customWidth="1"/>
    <col min="9" max="9" width="15.08203125" customWidth="1"/>
    <col min="10" max="10" width="9" customWidth="1"/>
  </cols>
  <sheetData>
    <row r="1" spans="1:10" s="33" customFormat="1" ht="24" customHeight="1" thickBot="1">
      <c r="A1" s="39" t="s">
        <v>5721</v>
      </c>
      <c r="E1" s="40"/>
    </row>
    <row r="2" spans="1:10" s="25" customFormat="1" ht="15" customHeight="1">
      <c r="A2" s="13" t="s">
        <v>0</v>
      </c>
      <c r="B2" s="13" t="s">
        <v>5597</v>
      </c>
      <c r="C2" s="13" t="s">
        <v>5708</v>
      </c>
      <c r="D2" s="13" t="s">
        <v>5709</v>
      </c>
      <c r="E2" s="13" t="s">
        <v>5710</v>
      </c>
      <c r="F2" s="13" t="s">
        <v>5668</v>
      </c>
      <c r="G2" s="13" t="s">
        <v>5669</v>
      </c>
      <c r="H2" s="13" t="s">
        <v>5711</v>
      </c>
      <c r="I2" s="24" t="s">
        <v>5670</v>
      </c>
      <c r="J2" s="24" t="s">
        <v>5671</v>
      </c>
    </row>
    <row r="3" spans="1:10">
      <c r="A3" s="1">
        <v>1</v>
      </c>
      <c r="B3" s="1" t="s">
        <v>5601</v>
      </c>
      <c r="C3" s="1">
        <v>23</v>
      </c>
      <c r="D3" s="1">
        <v>36</v>
      </c>
      <c r="E3" s="20">
        <v>1.0454545454545501</v>
      </c>
      <c r="F3" s="1">
        <v>65</v>
      </c>
      <c r="G3" s="1">
        <v>1490</v>
      </c>
      <c r="H3" s="1">
        <v>2005</v>
      </c>
      <c r="I3" s="20">
        <v>74.5</v>
      </c>
      <c r="J3" s="1">
        <v>2.5</v>
      </c>
    </row>
    <row r="4" spans="1:10">
      <c r="A4" s="1">
        <v>2</v>
      </c>
      <c r="B4" s="1" t="s">
        <v>5654</v>
      </c>
      <c r="C4" s="1">
        <v>22</v>
      </c>
      <c r="D4" s="1">
        <v>36</v>
      </c>
      <c r="E4" s="20">
        <v>0.64705882352941202</v>
      </c>
      <c r="F4" s="1">
        <v>105</v>
      </c>
      <c r="G4" s="1">
        <v>1813</v>
      </c>
      <c r="H4" s="1">
        <v>1993</v>
      </c>
      <c r="I4" s="20">
        <v>56.65625</v>
      </c>
      <c r="J4" s="1">
        <v>1.8</v>
      </c>
    </row>
    <row r="5" spans="1:10">
      <c r="A5" s="1">
        <v>3</v>
      </c>
      <c r="B5" s="1" t="s">
        <v>5598</v>
      </c>
      <c r="C5" s="1">
        <v>14</v>
      </c>
      <c r="D5" s="1">
        <v>21</v>
      </c>
      <c r="E5" s="20">
        <v>0.45161290322580599</v>
      </c>
      <c r="F5" s="1">
        <v>40</v>
      </c>
      <c r="G5" s="1">
        <v>547</v>
      </c>
      <c r="H5" s="1">
        <v>1996</v>
      </c>
      <c r="I5" s="20">
        <v>18.862068965517242</v>
      </c>
      <c r="J5" s="1">
        <v>2</v>
      </c>
    </row>
    <row r="6" spans="1:10">
      <c r="A6" s="1">
        <v>4</v>
      </c>
      <c r="B6" s="1" t="s">
        <v>5655</v>
      </c>
      <c r="C6" s="1">
        <v>13</v>
      </c>
      <c r="D6" s="1">
        <v>18</v>
      </c>
      <c r="E6" s="20">
        <v>0.72222222222222199</v>
      </c>
      <c r="F6" s="1">
        <v>18</v>
      </c>
      <c r="G6" s="1">
        <v>376</v>
      </c>
      <c r="H6" s="1">
        <v>2009</v>
      </c>
      <c r="I6" s="20">
        <v>23.5</v>
      </c>
      <c r="J6" s="1">
        <v>1.2</v>
      </c>
    </row>
    <row r="7" spans="1:10">
      <c r="A7" s="1">
        <v>5</v>
      </c>
      <c r="B7" s="1" t="s">
        <v>5657</v>
      </c>
      <c r="C7" s="1">
        <v>10</v>
      </c>
      <c r="D7" s="1">
        <v>12</v>
      </c>
      <c r="E7" s="20">
        <v>0.5</v>
      </c>
      <c r="F7" s="1">
        <v>12</v>
      </c>
      <c r="G7" s="1">
        <v>422</v>
      </c>
      <c r="H7" s="1">
        <v>2007</v>
      </c>
      <c r="I7" s="20">
        <v>23.444444444444443</v>
      </c>
      <c r="J7" s="1">
        <v>8</v>
      </c>
    </row>
    <row r="8" spans="1:10">
      <c r="A8" s="1">
        <v>6</v>
      </c>
      <c r="B8" s="1" t="s">
        <v>5599</v>
      </c>
      <c r="C8" s="1">
        <v>8</v>
      </c>
      <c r="D8" s="1">
        <v>12</v>
      </c>
      <c r="E8" s="20">
        <v>0.57142857142857095</v>
      </c>
      <c r="F8" s="1">
        <v>12</v>
      </c>
      <c r="G8" s="1">
        <v>449</v>
      </c>
      <c r="H8" s="1">
        <v>2013</v>
      </c>
      <c r="I8" s="20">
        <v>37.416666666666664</v>
      </c>
      <c r="J8" s="1">
        <v>3.3</v>
      </c>
    </row>
    <row r="9" spans="1:10">
      <c r="A9" s="1">
        <v>7</v>
      </c>
      <c r="B9" s="1" t="s">
        <v>5658</v>
      </c>
      <c r="C9" s="1">
        <v>7</v>
      </c>
      <c r="D9" s="1">
        <v>7</v>
      </c>
      <c r="E9" s="20">
        <v>0.233333333333333</v>
      </c>
      <c r="F9" s="1">
        <v>7</v>
      </c>
      <c r="G9" s="1">
        <v>1544</v>
      </c>
      <c r="H9" s="1">
        <v>1997</v>
      </c>
      <c r="I9" s="20">
        <v>55.142857142857146</v>
      </c>
      <c r="J9" s="1">
        <v>18.600000000000001</v>
      </c>
    </row>
    <row r="10" spans="1:10">
      <c r="A10" s="1">
        <v>8</v>
      </c>
      <c r="B10" s="1" t="s">
        <v>5602</v>
      </c>
      <c r="C10" s="1">
        <v>7</v>
      </c>
      <c r="D10" s="1">
        <v>12</v>
      </c>
      <c r="E10" s="20">
        <v>1.1666666666666701</v>
      </c>
      <c r="F10" s="1">
        <v>12</v>
      </c>
      <c r="G10" s="1">
        <v>187</v>
      </c>
      <c r="H10" s="1">
        <v>2021</v>
      </c>
      <c r="I10" s="20">
        <v>46.75</v>
      </c>
      <c r="J10" s="1">
        <v>5.4</v>
      </c>
    </row>
    <row r="11" spans="1:10">
      <c r="A11" s="1">
        <v>9</v>
      </c>
      <c r="B11" s="1" t="s">
        <v>5656</v>
      </c>
      <c r="C11" s="1">
        <v>7</v>
      </c>
      <c r="D11" s="1">
        <v>8</v>
      </c>
      <c r="E11" s="20">
        <v>0.875</v>
      </c>
      <c r="F11" s="1">
        <v>8</v>
      </c>
      <c r="G11" s="1">
        <v>256</v>
      </c>
      <c r="H11" s="1">
        <v>2019</v>
      </c>
      <c r="I11" s="20">
        <v>42.666666666666664</v>
      </c>
      <c r="J11" s="21">
        <v>3.6</v>
      </c>
    </row>
    <row r="12" spans="1:10">
      <c r="A12" s="1">
        <v>10</v>
      </c>
      <c r="B12" s="1" t="s">
        <v>5603</v>
      </c>
      <c r="C12" s="1">
        <v>7</v>
      </c>
      <c r="D12" s="1">
        <v>9</v>
      </c>
      <c r="E12" s="20">
        <v>0.875</v>
      </c>
      <c r="F12" s="1">
        <v>12</v>
      </c>
      <c r="G12" s="1">
        <v>96</v>
      </c>
      <c r="H12" s="1">
        <v>2019</v>
      </c>
      <c r="I12" s="20">
        <v>16</v>
      </c>
      <c r="J12" s="21">
        <v>5.0999999999999996</v>
      </c>
    </row>
    <row r="13" spans="1:10">
      <c r="A13" s="1">
        <v>11</v>
      </c>
      <c r="B13" s="1" t="s">
        <v>5604</v>
      </c>
      <c r="C13" s="1">
        <v>6</v>
      </c>
      <c r="D13" s="1">
        <v>12</v>
      </c>
      <c r="E13" s="20">
        <v>0.75</v>
      </c>
      <c r="F13" s="1">
        <v>13</v>
      </c>
      <c r="G13" s="1">
        <v>167</v>
      </c>
      <c r="H13" s="1">
        <v>2019</v>
      </c>
      <c r="I13" s="20">
        <v>27.833333333333332</v>
      </c>
      <c r="J13" s="21">
        <v>5.6</v>
      </c>
    </row>
    <row r="14" spans="1:10">
      <c r="A14" s="1">
        <v>12</v>
      </c>
      <c r="B14" s="1" t="s">
        <v>5605</v>
      </c>
      <c r="C14" s="1">
        <v>6</v>
      </c>
      <c r="D14" s="1">
        <v>6</v>
      </c>
      <c r="E14" s="20">
        <v>0.4</v>
      </c>
      <c r="F14" s="1">
        <v>6</v>
      </c>
      <c r="G14" s="1">
        <v>130</v>
      </c>
      <c r="H14" s="1">
        <v>2012</v>
      </c>
      <c r="I14" s="20">
        <v>10</v>
      </c>
      <c r="J14" s="21">
        <v>5.6</v>
      </c>
    </row>
    <row r="15" spans="1:10">
      <c r="A15" s="1">
        <v>13</v>
      </c>
      <c r="B15" s="1" t="s">
        <v>5661</v>
      </c>
      <c r="C15" s="1">
        <v>6</v>
      </c>
      <c r="D15" s="1">
        <v>13</v>
      </c>
      <c r="E15" s="20">
        <v>0.46153846153846201</v>
      </c>
      <c r="F15" s="1">
        <v>13</v>
      </c>
      <c r="G15" s="1">
        <v>180</v>
      </c>
      <c r="H15" s="1">
        <v>2014</v>
      </c>
      <c r="I15" s="20">
        <v>16.363636363636363</v>
      </c>
      <c r="J15" s="1">
        <v>3.6</v>
      </c>
    </row>
    <row r="16" spans="1:10">
      <c r="A16" s="1">
        <v>14</v>
      </c>
      <c r="B16" s="1" t="s">
        <v>5606</v>
      </c>
      <c r="C16" s="1">
        <v>6</v>
      </c>
      <c r="D16" s="1">
        <v>9</v>
      </c>
      <c r="E16" s="20">
        <v>0.66666666666666696</v>
      </c>
      <c r="F16" s="1">
        <v>9</v>
      </c>
      <c r="G16" s="1">
        <v>177</v>
      </c>
      <c r="H16" s="1">
        <v>2018</v>
      </c>
      <c r="I16" s="20">
        <v>25.285714285714285</v>
      </c>
      <c r="J16" s="21">
        <v>4.2</v>
      </c>
    </row>
    <row r="17" spans="1:10">
      <c r="A17" s="1">
        <v>15</v>
      </c>
      <c r="B17" s="1" t="s">
        <v>5607</v>
      </c>
      <c r="C17" s="1">
        <v>6</v>
      </c>
      <c r="D17" s="1">
        <v>9</v>
      </c>
      <c r="E17" s="20">
        <v>0.42857142857142899</v>
      </c>
      <c r="F17" s="1">
        <v>9</v>
      </c>
      <c r="G17" s="1">
        <v>140</v>
      </c>
      <c r="H17" s="1">
        <v>2013</v>
      </c>
      <c r="I17" s="20">
        <v>11.666666666666666</v>
      </c>
      <c r="J17" s="21">
        <v>4.5999999999999996</v>
      </c>
    </row>
    <row r="18" spans="1:10">
      <c r="A18" s="1">
        <v>16</v>
      </c>
      <c r="B18" s="1" t="s">
        <v>5600</v>
      </c>
      <c r="C18" s="1">
        <v>5</v>
      </c>
      <c r="D18" s="1">
        <v>5</v>
      </c>
      <c r="E18" s="20">
        <v>0.5</v>
      </c>
      <c r="F18" s="1">
        <v>5</v>
      </c>
      <c r="G18" s="1">
        <v>238</v>
      </c>
      <c r="H18" s="1">
        <v>2017</v>
      </c>
      <c r="I18" s="20">
        <v>29.75</v>
      </c>
      <c r="J18" s="1">
        <v>8.1999999999999993</v>
      </c>
    </row>
    <row r="19" spans="1:10">
      <c r="A19" s="1">
        <v>17</v>
      </c>
      <c r="B19" s="1" t="s">
        <v>5608</v>
      </c>
      <c r="C19" s="1">
        <v>5</v>
      </c>
      <c r="D19" s="1">
        <v>7</v>
      </c>
      <c r="E19" s="20">
        <v>0.25</v>
      </c>
      <c r="F19" s="1">
        <v>7</v>
      </c>
      <c r="G19" s="1">
        <v>347</v>
      </c>
      <c r="H19" s="1">
        <v>2007</v>
      </c>
      <c r="I19" s="20">
        <v>19.277777777777779</v>
      </c>
      <c r="J19" s="21">
        <v>6.7</v>
      </c>
    </row>
    <row r="20" spans="1:10">
      <c r="A20" s="1">
        <v>18</v>
      </c>
      <c r="B20" s="1" t="s">
        <v>5609</v>
      </c>
      <c r="C20" s="1">
        <v>5</v>
      </c>
      <c r="D20" s="1">
        <v>9</v>
      </c>
      <c r="E20" s="20">
        <v>0.625</v>
      </c>
      <c r="F20" s="1">
        <v>9</v>
      </c>
      <c r="G20" s="1">
        <v>97</v>
      </c>
      <c r="H20" s="1">
        <v>2019</v>
      </c>
      <c r="I20" s="20">
        <v>16.166666666666668</v>
      </c>
      <c r="J20" s="21">
        <v>2.2000000000000002</v>
      </c>
    </row>
    <row r="21" spans="1:10">
      <c r="A21" s="1">
        <v>19</v>
      </c>
      <c r="B21" s="1" t="s">
        <v>5659</v>
      </c>
      <c r="C21" s="1">
        <v>5</v>
      </c>
      <c r="D21" s="1">
        <v>8</v>
      </c>
      <c r="E21" s="20">
        <v>0.83333333333333304</v>
      </c>
      <c r="F21" s="1">
        <v>8</v>
      </c>
      <c r="G21" s="1">
        <v>105</v>
      </c>
      <c r="H21" s="1">
        <v>2021</v>
      </c>
      <c r="I21" s="20">
        <v>26.25</v>
      </c>
      <c r="J21" s="21">
        <v>6.3</v>
      </c>
    </row>
    <row r="22" spans="1:10" ht="14.5" thickBot="1">
      <c r="A22" s="14">
        <v>20</v>
      </c>
      <c r="B22" s="14" t="s">
        <v>5660</v>
      </c>
      <c r="C22" s="14">
        <v>5</v>
      </c>
      <c r="D22" s="14">
        <v>6</v>
      </c>
      <c r="E22" s="22">
        <v>0.625</v>
      </c>
      <c r="F22" s="14">
        <v>6</v>
      </c>
      <c r="G22" s="14">
        <v>136</v>
      </c>
      <c r="H22" s="14">
        <v>2019</v>
      </c>
      <c r="I22" s="22">
        <v>22.666666666666668</v>
      </c>
      <c r="J22" s="23">
        <v>4.7</v>
      </c>
    </row>
    <row r="24" spans="1:10" ht="15.5">
      <c r="A24" s="16" t="s">
        <v>5649</v>
      </c>
    </row>
    <row r="25" spans="1:10" ht="15.5">
      <c r="A25" s="16" t="s">
        <v>5651</v>
      </c>
    </row>
    <row r="26" spans="1:10" ht="15.5">
      <c r="A26" s="16" t="s">
        <v>5712</v>
      </c>
    </row>
    <row r="27" spans="1:10" ht="15.5">
      <c r="A27" s="16" t="s">
        <v>5663</v>
      </c>
    </row>
    <row r="28" spans="1:10" ht="15.5">
      <c r="A28" s="16" t="s">
        <v>5662</v>
      </c>
    </row>
  </sheetData>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EB803-4387-4203-A48E-639BE3747403}">
  <dimension ref="A1:E147"/>
  <sheetViews>
    <sheetView workbookViewId="0"/>
  </sheetViews>
  <sheetFormatPr defaultRowHeight="14"/>
  <cols>
    <col min="1" max="1" width="42" style="1" customWidth="1"/>
    <col min="2" max="4" width="8.58203125" style="1"/>
    <col min="5" max="5" width="14.33203125" style="20" customWidth="1"/>
  </cols>
  <sheetData>
    <row r="1" spans="1:5" s="37" customFormat="1" ht="21.65" customHeight="1" thickBot="1">
      <c r="A1" s="30" t="s">
        <v>5722</v>
      </c>
      <c r="B1" s="38"/>
      <c r="C1" s="38"/>
      <c r="D1" s="38"/>
      <c r="E1" s="38"/>
    </row>
    <row r="2" spans="1:5" ht="16.5">
      <c r="A2" s="29" t="s">
        <v>5672</v>
      </c>
      <c r="B2" s="29" t="s">
        <v>5673</v>
      </c>
      <c r="C2" s="29" t="s">
        <v>5698</v>
      </c>
      <c r="D2" s="29" t="s">
        <v>5697</v>
      </c>
      <c r="E2" s="29" t="s">
        <v>5696</v>
      </c>
    </row>
    <row r="3" spans="1:5">
      <c r="A3" s="27" t="s">
        <v>5680</v>
      </c>
      <c r="B3" s="27">
        <v>2017</v>
      </c>
      <c r="C3" s="27">
        <v>1</v>
      </c>
      <c r="D3" s="27">
        <v>25</v>
      </c>
      <c r="E3" s="41">
        <v>3.125</v>
      </c>
    </row>
    <row r="4" spans="1:5">
      <c r="A4" s="27" t="s">
        <v>5680</v>
      </c>
      <c r="B4" s="27">
        <v>2018</v>
      </c>
      <c r="C4" s="27">
        <v>5</v>
      </c>
      <c r="D4" s="27">
        <v>235</v>
      </c>
      <c r="E4" s="41">
        <v>33.571428571428569</v>
      </c>
    </row>
    <row r="5" spans="1:5">
      <c r="A5" s="27" t="s">
        <v>5680</v>
      </c>
      <c r="B5" s="27">
        <v>2019</v>
      </c>
      <c r="C5" s="27">
        <v>7</v>
      </c>
      <c r="D5" s="27">
        <v>250</v>
      </c>
      <c r="E5" s="41">
        <v>41.666666666666664</v>
      </c>
    </row>
    <row r="6" spans="1:5">
      <c r="A6" s="27" t="s">
        <v>5680</v>
      </c>
      <c r="B6" s="27">
        <v>2021</v>
      </c>
      <c r="C6" s="27">
        <v>2</v>
      </c>
      <c r="D6" s="27">
        <v>60</v>
      </c>
      <c r="E6" s="41">
        <v>15</v>
      </c>
    </row>
    <row r="7" spans="1:5">
      <c r="A7" s="27" t="s">
        <v>5680</v>
      </c>
      <c r="B7" s="27">
        <v>2022</v>
      </c>
      <c r="C7" s="27">
        <v>1</v>
      </c>
      <c r="D7" s="27">
        <v>41</v>
      </c>
      <c r="E7" s="41">
        <v>13.666666666666666</v>
      </c>
    </row>
    <row r="8" spans="1:5">
      <c r="A8" s="27" t="s">
        <v>5680</v>
      </c>
      <c r="B8" s="27">
        <v>2024</v>
      </c>
      <c r="C8" s="27">
        <v>2</v>
      </c>
      <c r="D8" s="27">
        <v>54</v>
      </c>
      <c r="E8" s="41">
        <v>54</v>
      </c>
    </row>
    <row r="9" spans="1:5">
      <c r="A9" s="27" t="s">
        <v>5680</v>
      </c>
      <c r="B9" s="27">
        <v>2025</v>
      </c>
      <c r="C9" s="27">
        <v>1</v>
      </c>
      <c r="D9" s="27">
        <v>4</v>
      </c>
      <c r="E9" s="41">
        <v>0</v>
      </c>
    </row>
    <row r="10" spans="1:5">
      <c r="A10" s="27" t="s">
        <v>5690</v>
      </c>
      <c r="B10" s="27">
        <v>2009</v>
      </c>
      <c r="C10" s="27">
        <v>1</v>
      </c>
      <c r="D10" s="27">
        <v>146</v>
      </c>
      <c r="E10" s="41">
        <v>9.125</v>
      </c>
    </row>
    <row r="11" spans="1:5">
      <c r="A11" s="27" t="s">
        <v>5690</v>
      </c>
      <c r="B11" s="27">
        <v>2011</v>
      </c>
      <c r="C11" s="27">
        <v>1</v>
      </c>
      <c r="D11" s="27">
        <v>79</v>
      </c>
      <c r="E11" s="41">
        <v>5.6428571428571432</v>
      </c>
    </row>
    <row r="12" spans="1:5">
      <c r="A12" s="27" t="s">
        <v>5690</v>
      </c>
      <c r="B12" s="27">
        <v>2012</v>
      </c>
      <c r="C12" s="27">
        <v>1</v>
      </c>
      <c r="D12" s="27">
        <v>60</v>
      </c>
      <c r="E12" s="41">
        <v>4.615384615384615</v>
      </c>
    </row>
    <row r="13" spans="1:5">
      <c r="A13" s="27" t="s">
        <v>5690</v>
      </c>
      <c r="B13" s="27">
        <v>2013</v>
      </c>
      <c r="C13" s="27">
        <v>2</v>
      </c>
      <c r="D13" s="27">
        <v>144</v>
      </c>
      <c r="E13" s="41">
        <v>12</v>
      </c>
    </row>
    <row r="14" spans="1:5">
      <c r="A14" s="27" t="s">
        <v>5690</v>
      </c>
      <c r="B14" s="27">
        <v>2015</v>
      </c>
      <c r="C14" s="27">
        <v>1</v>
      </c>
      <c r="D14" s="27">
        <v>78</v>
      </c>
      <c r="E14" s="41">
        <v>7.8</v>
      </c>
    </row>
    <row r="15" spans="1:5">
      <c r="A15" s="27" t="s">
        <v>5690</v>
      </c>
      <c r="B15" s="27">
        <v>2017</v>
      </c>
      <c r="C15" s="27">
        <v>2</v>
      </c>
      <c r="D15" s="27">
        <v>86</v>
      </c>
      <c r="E15" s="41">
        <v>10.75</v>
      </c>
    </row>
    <row r="16" spans="1:5">
      <c r="A16" s="27" t="s">
        <v>5690</v>
      </c>
      <c r="B16" s="27">
        <v>2018</v>
      </c>
      <c r="C16" s="27">
        <v>1</v>
      </c>
      <c r="D16" s="27">
        <v>25</v>
      </c>
      <c r="E16" s="41">
        <v>3.5714285714285716</v>
      </c>
    </row>
    <row r="17" spans="1:5">
      <c r="A17" s="27" t="s">
        <v>5690</v>
      </c>
      <c r="B17" s="27">
        <v>2025</v>
      </c>
      <c r="C17" s="27">
        <v>1</v>
      </c>
      <c r="D17" s="27">
        <v>0</v>
      </c>
      <c r="E17" s="41">
        <v>0</v>
      </c>
    </row>
    <row r="18" spans="1:5">
      <c r="A18" s="27" t="s">
        <v>5689</v>
      </c>
      <c r="B18" s="27">
        <v>2006</v>
      </c>
      <c r="C18" s="27">
        <v>1</v>
      </c>
      <c r="D18" s="27">
        <v>50</v>
      </c>
      <c r="E18" s="41">
        <v>2.6315789473684212</v>
      </c>
    </row>
    <row r="19" spans="1:5">
      <c r="A19" s="27" t="s">
        <v>5689</v>
      </c>
      <c r="B19" s="27">
        <v>2007</v>
      </c>
      <c r="C19" s="27">
        <v>1</v>
      </c>
      <c r="D19" s="27">
        <v>94</v>
      </c>
      <c r="E19" s="41">
        <v>5.2222222222222223</v>
      </c>
    </row>
    <row r="20" spans="1:5">
      <c r="A20" s="27" t="s">
        <v>5689</v>
      </c>
      <c r="B20" s="27">
        <v>2012</v>
      </c>
      <c r="C20" s="27">
        <v>1</v>
      </c>
      <c r="D20" s="27">
        <v>31</v>
      </c>
      <c r="E20" s="41">
        <v>2.3846153846153846</v>
      </c>
    </row>
    <row r="21" spans="1:5">
      <c r="A21" s="27" t="s">
        <v>5689</v>
      </c>
      <c r="B21" s="27">
        <v>2013</v>
      </c>
      <c r="C21" s="27">
        <v>2</v>
      </c>
      <c r="D21" s="27">
        <v>42</v>
      </c>
      <c r="E21" s="41">
        <v>3.5</v>
      </c>
    </row>
    <row r="22" spans="1:5">
      <c r="A22" s="27" t="s">
        <v>5689</v>
      </c>
      <c r="B22" s="27">
        <v>2014</v>
      </c>
      <c r="C22" s="27">
        <v>1</v>
      </c>
      <c r="D22" s="27">
        <v>17</v>
      </c>
      <c r="E22" s="41">
        <v>1.5454545454545454</v>
      </c>
    </row>
    <row r="23" spans="1:5">
      <c r="A23" s="27" t="s">
        <v>5689</v>
      </c>
      <c r="B23" s="27">
        <v>2015</v>
      </c>
      <c r="C23" s="27">
        <v>1</v>
      </c>
      <c r="D23" s="27">
        <v>20</v>
      </c>
      <c r="E23" s="41">
        <v>2</v>
      </c>
    </row>
    <row r="24" spans="1:5">
      <c r="A24" s="27" t="s">
        <v>5689</v>
      </c>
      <c r="B24" s="27">
        <v>2019</v>
      </c>
      <c r="C24" s="27">
        <v>1</v>
      </c>
      <c r="D24" s="27">
        <v>13</v>
      </c>
      <c r="E24" s="41">
        <v>2.1666666666666665</v>
      </c>
    </row>
    <row r="25" spans="1:5">
      <c r="A25" s="27" t="s">
        <v>5689</v>
      </c>
      <c r="B25" s="27">
        <v>2020</v>
      </c>
      <c r="C25" s="27">
        <v>1</v>
      </c>
      <c r="D25" s="27">
        <v>11</v>
      </c>
      <c r="E25" s="41">
        <v>2.2000000000000002</v>
      </c>
    </row>
    <row r="26" spans="1:5">
      <c r="A26" s="27" t="s">
        <v>5689</v>
      </c>
      <c r="B26" s="27">
        <v>2021</v>
      </c>
      <c r="C26" s="27">
        <v>2</v>
      </c>
      <c r="D26" s="27">
        <v>38</v>
      </c>
      <c r="E26" s="41">
        <v>9.5</v>
      </c>
    </row>
    <row r="27" spans="1:5">
      <c r="A27" s="27" t="s">
        <v>5677</v>
      </c>
      <c r="B27" s="27">
        <v>2017</v>
      </c>
      <c r="C27" s="27">
        <v>1</v>
      </c>
      <c r="D27" s="27">
        <v>25</v>
      </c>
      <c r="E27" s="41">
        <v>3.125</v>
      </c>
    </row>
    <row r="28" spans="1:5">
      <c r="A28" s="27" t="s">
        <v>5677</v>
      </c>
      <c r="B28" s="27">
        <v>2018</v>
      </c>
      <c r="C28" s="27">
        <v>5</v>
      </c>
      <c r="D28" s="27">
        <v>235</v>
      </c>
      <c r="E28" s="41">
        <v>33.571428571428569</v>
      </c>
    </row>
    <row r="29" spans="1:5">
      <c r="A29" s="27" t="s">
        <v>5677</v>
      </c>
      <c r="B29" s="27">
        <v>2019</v>
      </c>
      <c r="C29" s="27">
        <v>8</v>
      </c>
      <c r="D29" s="27">
        <v>274</v>
      </c>
      <c r="E29" s="41">
        <v>45.666666666666664</v>
      </c>
    </row>
    <row r="30" spans="1:5">
      <c r="A30" s="27" t="s">
        <v>5677</v>
      </c>
      <c r="B30" s="27">
        <v>2020</v>
      </c>
      <c r="C30" s="27">
        <v>3</v>
      </c>
      <c r="D30" s="27">
        <v>67</v>
      </c>
      <c r="E30" s="41">
        <v>13.4</v>
      </c>
    </row>
    <row r="31" spans="1:5">
      <c r="A31" s="27" t="s">
        <v>5677</v>
      </c>
      <c r="B31" s="27">
        <v>2021</v>
      </c>
      <c r="C31" s="27">
        <v>5</v>
      </c>
      <c r="D31" s="27">
        <v>193</v>
      </c>
      <c r="E31" s="41">
        <v>48.25</v>
      </c>
    </row>
    <row r="32" spans="1:5">
      <c r="A32" s="27" t="s">
        <v>5677</v>
      </c>
      <c r="B32" s="27">
        <v>2022</v>
      </c>
      <c r="C32" s="27">
        <v>5</v>
      </c>
      <c r="D32" s="27">
        <v>140</v>
      </c>
      <c r="E32" s="41">
        <v>46.666666666666664</v>
      </c>
    </row>
    <row r="33" spans="1:5">
      <c r="A33" s="27" t="s">
        <v>5677</v>
      </c>
      <c r="B33" s="27">
        <v>2023</v>
      </c>
      <c r="C33" s="27">
        <v>2</v>
      </c>
      <c r="D33" s="27">
        <v>42</v>
      </c>
      <c r="E33" s="41">
        <v>21</v>
      </c>
    </row>
    <row r="34" spans="1:5">
      <c r="A34" s="27" t="s">
        <v>5677</v>
      </c>
      <c r="B34" s="27">
        <v>2025</v>
      </c>
      <c r="C34" s="27">
        <v>1</v>
      </c>
      <c r="D34" s="27">
        <v>0</v>
      </c>
      <c r="E34" s="41">
        <v>0</v>
      </c>
    </row>
    <row r="35" spans="1:5">
      <c r="A35" s="27" t="s">
        <v>5685</v>
      </c>
      <c r="B35" s="27">
        <v>2013</v>
      </c>
      <c r="C35" s="27">
        <v>1</v>
      </c>
      <c r="D35" s="27">
        <v>48</v>
      </c>
      <c r="E35" s="41">
        <v>4</v>
      </c>
    </row>
    <row r="36" spans="1:5">
      <c r="A36" s="27" t="s">
        <v>5685</v>
      </c>
      <c r="B36" s="27">
        <v>2016</v>
      </c>
      <c r="C36" s="27">
        <v>2</v>
      </c>
      <c r="D36" s="27">
        <v>35</v>
      </c>
      <c r="E36" s="41">
        <v>3.8888888888888888</v>
      </c>
    </row>
    <row r="37" spans="1:5">
      <c r="A37" s="27" t="s">
        <v>5685</v>
      </c>
      <c r="B37" s="27">
        <v>2017</v>
      </c>
      <c r="C37" s="27">
        <v>1</v>
      </c>
      <c r="D37" s="27">
        <v>16</v>
      </c>
      <c r="E37" s="41">
        <v>2</v>
      </c>
    </row>
    <row r="38" spans="1:5">
      <c r="A38" s="27" t="s">
        <v>5685</v>
      </c>
      <c r="B38" s="27">
        <v>2018</v>
      </c>
      <c r="C38" s="27">
        <v>1</v>
      </c>
      <c r="D38" s="27">
        <v>11</v>
      </c>
      <c r="E38" s="41">
        <v>1.5714285714285714</v>
      </c>
    </row>
    <row r="39" spans="1:5">
      <c r="A39" s="27" t="s">
        <v>5685</v>
      </c>
      <c r="B39" s="27">
        <v>2019</v>
      </c>
      <c r="C39" s="27">
        <v>2</v>
      </c>
      <c r="D39" s="27">
        <v>32</v>
      </c>
      <c r="E39" s="41">
        <v>5.333333333333333</v>
      </c>
    </row>
    <row r="40" spans="1:5">
      <c r="A40" s="27" t="s">
        <v>5685</v>
      </c>
      <c r="B40" s="27">
        <v>2020</v>
      </c>
      <c r="C40" s="27">
        <v>1</v>
      </c>
      <c r="D40" s="27">
        <v>6</v>
      </c>
      <c r="E40" s="41">
        <v>1.2</v>
      </c>
    </row>
    <row r="41" spans="1:5">
      <c r="A41" s="27" t="s">
        <v>5685</v>
      </c>
      <c r="B41" s="27">
        <v>2021</v>
      </c>
      <c r="C41" s="27">
        <v>1</v>
      </c>
      <c r="D41" s="27">
        <v>8</v>
      </c>
      <c r="E41" s="41">
        <v>2</v>
      </c>
    </row>
    <row r="42" spans="1:5">
      <c r="A42" s="27" t="s">
        <v>5685</v>
      </c>
      <c r="B42" s="27">
        <v>2025</v>
      </c>
      <c r="C42" s="27">
        <v>3</v>
      </c>
      <c r="D42" s="27">
        <v>1</v>
      </c>
      <c r="E42" s="41">
        <v>0</v>
      </c>
    </row>
    <row r="43" spans="1:5">
      <c r="A43" s="27" t="s">
        <v>5686</v>
      </c>
      <c r="B43" s="27">
        <v>2009</v>
      </c>
      <c r="C43" s="27">
        <v>1</v>
      </c>
      <c r="D43" s="27">
        <v>146</v>
      </c>
      <c r="E43" s="41">
        <v>9.125</v>
      </c>
    </row>
    <row r="44" spans="1:5">
      <c r="A44" s="27" t="s">
        <v>5686</v>
      </c>
      <c r="B44" s="27">
        <v>2011</v>
      </c>
      <c r="C44" s="27">
        <v>1</v>
      </c>
      <c r="D44" s="27">
        <v>79</v>
      </c>
      <c r="E44" s="41">
        <v>5.6428571428571432</v>
      </c>
    </row>
    <row r="45" spans="1:5">
      <c r="A45" s="27" t="s">
        <v>5686</v>
      </c>
      <c r="B45" s="27">
        <v>2012</v>
      </c>
      <c r="C45" s="27">
        <v>1</v>
      </c>
      <c r="D45" s="27">
        <v>60</v>
      </c>
      <c r="E45" s="41">
        <v>4.615384615384615</v>
      </c>
    </row>
    <row r="46" spans="1:5">
      <c r="A46" s="27" t="s">
        <v>5686</v>
      </c>
      <c r="B46" s="27">
        <v>2013</v>
      </c>
      <c r="C46" s="27">
        <v>3</v>
      </c>
      <c r="D46" s="27">
        <v>179</v>
      </c>
      <c r="E46" s="41">
        <v>14.916666666666666</v>
      </c>
    </row>
    <row r="47" spans="1:5">
      <c r="A47" s="27" t="s">
        <v>5686</v>
      </c>
      <c r="B47" s="27">
        <v>2015</v>
      </c>
      <c r="C47" s="27">
        <v>1</v>
      </c>
      <c r="D47" s="27">
        <v>78</v>
      </c>
      <c r="E47" s="41">
        <v>7.8</v>
      </c>
    </row>
    <row r="48" spans="1:5">
      <c r="A48" s="27" t="s">
        <v>5686</v>
      </c>
      <c r="B48" s="27">
        <v>2016</v>
      </c>
      <c r="C48" s="27">
        <v>1</v>
      </c>
      <c r="D48" s="27">
        <v>36</v>
      </c>
      <c r="E48" s="41">
        <v>4</v>
      </c>
    </row>
    <row r="49" spans="1:5">
      <c r="A49" s="27" t="s">
        <v>5686</v>
      </c>
      <c r="B49" s="27">
        <v>2017</v>
      </c>
      <c r="C49" s="27">
        <v>2</v>
      </c>
      <c r="D49" s="27">
        <v>86</v>
      </c>
      <c r="E49" s="41">
        <v>10.75</v>
      </c>
    </row>
    <row r="50" spans="1:5">
      <c r="A50" s="27" t="s">
        <v>5686</v>
      </c>
      <c r="B50" s="27">
        <v>2022</v>
      </c>
      <c r="C50" s="27">
        <v>1</v>
      </c>
      <c r="D50" s="27">
        <v>16</v>
      </c>
      <c r="E50" s="41">
        <v>5.333333333333333</v>
      </c>
    </row>
    <row r="51" spans="1:5">
      <c r="A51" s="27" t="s">
        <v>5686</v>
      </c>
      <c r="B51" s="27">
        <v>2025</v>
      </c>
      <c r="C51" s="27">
        <v>1</v>
      </c>
      <c r="D51" s="27">
        <v>0</v>
      </c>
      <c r="E51" s="41">
        <v>0</v>
      </c>
    </row>
    <row r="52" spans="1:5">
      <c r="A52" s="27" t="s">
        <v>5693</v>
      </c>
      <c r="B52" s="27">
        <v>2024</v>
      </c>
      <c r="C52" s="27">
        <v>3</v>
      </c>
      <c r="D52" s="27">
        <v>46</v>
      </c>
      <c r="E52" s="41">
        <v>46</v>
      </c>
    </row>
    <row r="53" spans="1:5">
      <c r="A53" s="27" t="s">
        <v>5693</v>
      </c>
      <c r="B53" s="27">
        <v>2025</v>
      </c>
      <c r="C53" s="27">
        <v>6</v>
      </c>
      <c r="D53" s="27">
        <v>43</v>
      </c>
      <c r="E53" s="41">
        <v>0</v>
      </c>
    </row>
    <row r="54" spans="1:5">
      <c r="A54" s="27" t="s">
        <v>5688</v>
      </c>
      <c r="B54" s="27">
        <v>2011</v>
      </c>
      <c r="C54" s="27">
        <v>1</v>
      </c>
      <c r="D54" s="27">
        <v>41</v>
      </c>
      <c r="E54" s="41">
        <v>2.9285714285714284</v>
      </c>
    </row>
    <row r="55" spans="1:5">
      <c r="A55" s="27" t="s">
        <v>5688</v>
      </c>
      <c r="B55" s="27">
        <v>2013</v>
      </c>
      <c r="C55" s="27">
        <v>3</v>
      </c>
      <c r="D55" s="27">
        <v>69</v>
      </c>
      <c r="E55" s="41">
        <v>5.75</v>
      </c>
    </row>
    <row r="56" spans="1:5">
      <c r="A56" s="27" t="s">
        <v>5688</v>
      </c>
      <c r="B56" s="27">
        <v>2014</v>
      </c>
      <c r="C56" s="27">
        <v>1</v>
      </c>
      <c r="D56" s="27">
        <v>17</v>
      </c>
      <c r="E56" s="41">
        <v>1.5454545454545454</v>
      </c>
    </row>
    <row r="57" spans="1:5">
      <c r="A57" s="27" t="s">
        <v>5688</v>
      </c>
      <c r="B57" s="27">
        <v>2016</v>
      </c>
      <c r="C57" s="27">
        <v>1</v>
      </c>
      <c r="D57" s="27">
        <v>19</v>
      </c>
      <c r="E57" s="41">
        <v>2.1111111111111112</v>
      </c>
    </row>
    <row r="58" spans="1:5">
      <c r="A58" s="27" t="s">
        <v>5688</v>
      </c>
      <c r="B58" s="27">
        <v>2017</v>
      </c>
      <c r="C58" s="27">
        <v>1</v>
      </c>
      <c r="D58" s="27">
        <v>14</v>
      </c>
      <c r="E58" s="41">
        <v>1.75</v>
      </c>
    </row>
    <row r="59" spans="1:5">
      <c r="A59" s="27" t="s">
        <v>5688</v>
      </c>
      <c r="B59" s="27">
        <v>2018</v>
      </c>
      <c r="C59" s="27">
        <v>1</v>
      </c>
      <c r="D59" s="27">
        <v>25</v>
      </c>
      <c r="E59" s="41">
        <v>3.5714285714285716</v>
      </c>
    </row>
    <row r="60" spans="1:5">
      <c r="A60" s="27" t="s">
        <v>5688</v>
      </c>
      <c r="B60" s="27">
        <v>2020</v>
      </c>
      <c r="C60" s="27">
        <v>1</v>
      </c>
      <c r="D60" s="27">
        <v>5</v>
      </c>
      <c r="E60" s="41">
        <v>1</v>
      </c>
    </row>
    <row r="61" spans="1:5">
      <c r="A61" s="27" t="s">
        <v>5688</v>
      </c>
      <c r="B61" s="27">
        <v>2021</v>
      </c>
      <c r="C61" s="27">
        <v>1</v>
      </c>
      <c r="D61" s="27">
        <v>3</v>
      </c>
      <c r="E61" s="41">
        <v>0.75</v>
      </c>
    </row>
    <row r="62" spans="1:5">
      <c r="A62" s="27" t="s">
        <v>5688</v>
      </c>
      <c r="B62" s="27">
        <v>2024</v>
      </c>
      <c r="C62" s="27">
        <v>1</v>
      </c>
      <c r="D62" s="27">
        <v>3</v>
      </c>
      <c r="E62" s="41">
        <v>3</v>
      </c>
    </row>
    <row r="63" spans="1:5">
      <c r="A63" s="27" t="s">
        <v>5692</v>
      </c>
      <c r="B63" s="27">
        <v>2007</v>
      </c>
      <c r="C63" s="27">
        <v>2</v>
      </c>
      <c r="D63" s="27">
        <v>68</v>
      </c>
      <c r="E63" s="41">
        <v>3.7777777777777777</v>
      </c>
    </row>
    <row r="64" spans="1:5">
      <c r="A64" s="27" t="s">
        <v>5692</v>
      </c>
      <c r="B64" s="27">
        <v>2009</v>
      </c>
      <c r="C64" s="27">
        <v>1</v>
      </c>
      <c r="D64" s="27">
        <v>209</v>
      </c>
      <c r="E64" s="41">
        <v>13.0625</v>
      </c>
    </row>
    <row r="65" spans="1:5">
      <c r="A65" s="27" t="s">
        <v>5692</v>
      </c>
      <c r="B65" s="27">
        <v>2011</v>
      </c>
      <c r="C65" s="27">
        <v>1</v>
      </c>
      <c r="D65" s="27">
        <v>160</v>
      </c>
      <c r="E65" s="41">
        <v>11.428571428571429</v>
      </c>
    </row>
    <row r="66" spans="1:5">
      <c r="A66" s="27" t="s">
        <v>5692</v>
      </c>
      <c r="B66" s="27">
        <v>2013</v>
      </c>
      <c r="C66" s="27">
        <v>2</v>
      </c>
      <c r="D66" s="27">
        <v>147</v>
      </c>
      <c r="E66" s="41">
        <v>12.25</v>
      </c>
    </row>
    <row r="67" spans="1:5">
      <c r="A67" s="27" t="s">
        <v>5692</v>
      </c>
      <c r="B67" s="27">
        <v>2014</v>
      </c>
      <c r="C67" s="27">
        <v>1</v>
      </c>
      <c r="D67" s="27">
        <v>23</v>
      </c>
      <c r="E67" s="41">
        <v>2.0909090909090908</v>
      </c>
    </row>
    <row r="68" spans="1:5">
      <c r="A68" s="27" t="s">
        <v>5692</v>
      </c>
      <c r="B68" s="27">
        <v>2018</v>
      </c>
      <c r="C68" s="27">
        <v>1</v>
      </c>
      <c r="D68" s="27">
        <v>25</v>
      </c>
      <c r="E68" s="41">
        <v>3.5714285714285716</v>
      </c>
    </row>
    <row r="69" spans="1:5">
      <c r="A69" s="27" t="s">
        <v>5692</v>
      </c>
      <c r="B69" s="27">
        <v>2019</v>
      </c>
      <c r="C69" s="27">
        <v>1</v>
      </c>
      <c r="D69" s="27">
        <v>122</v>
      </c>
      <c r="E69" s="41">
        <v>20.333333333333332</v>
      </c>
    </row>
    <row r="70" spans="1:5">
      <c r="A70" s="27" t="s">
        <v>5692</v>
      </c>
      <c r="B70" s="27">
        <v>2020</v>
      </c>
      <c r="C70" s="27">
        <v>1</v>
      </c>
      <c r="D70" s="27">
        <v>56</v>
      </c>
      <c r="E70" s="41">
        <v>11.2</v>
      </c>
    </row>
    <row r="71" spans="1:5">
      <c r="A71" s="27" t="s">
        <v>5683</v>
      </c>
      <c r="B71" s="27">
        <v>2010</v>
      </c>
      <c r="C71" s="27">
        <v>1</v>
      </c>
      <c r="D71" s="27">
        <v>48</v>
      </c>
      <c r="E71" s="41">
        <v>3.2</v>
      </c>
    </row>
    <row r="72" spans="1:5">
      <c r="A72" s="27" t="s">
        <v>5683</v>
      </c>
      <c r="B72" s="27">
        <v>2011</v>
      </c>
      <c r="C72" s="27">
        <v>3</v>
      </c>
      <c r="D72" s="27">
        <v>32</v>
      </c>
      <c r="E72" s="41">
        <v>2.2857142857142856</v>
      </c>
    </row>
    <row r="73" spans="1:5">
      <c r="A73" s="27" t="s">
        <v>5683</v>
      </c>
      <c r="B73" s="27">
        <v>2012</v>
      </c>
      <c r="C73" s="27">
        <v>1</v>
      </c>
      <c r="D73" s="27">
        <v>13</v>
      </c>
      <c r="E73" s="41">
        <v>1</v>
      </c>
    </row>
    <row r="74" spans="1:5">
      <c r="A74" s="27" t="s">
        <v>5683</v>
      </c>
      <c r="B74" s="27">
        <v>2013</v>
      </c>
      <c r="C74" s="27">
        <v>2</v>
      </c>
      <c r="D74" s="27">
        <v>49</v>
      </c>
      <c r="E74" s="41">
        <v>4.083333333333333</v>
      </c>
    </row>
    <row r="75" spans="1:5">
      <c r="A75" s="27" t="s">
        <v>5683</v>
      </c>
      <c r="B75" s="27">
        <v>2014</v>
      </c>
      <c r="C75" s="27">
        <v>1</v>
      </c>
      <c r="D75" s="27">
        <v>12</v>
      </c>
      <c r="E75" s="41">
        <v>1.0909090909090908</v>
      </c>
    </row>
    <row r="76" spans="1:5">
      <c r="A76" s="27" t="s">
        <v>5683</v>
      </c>
      <c r="B76" s="27">
        <v>2015</v>
      </c>
      <c r="C76" s="27">
        <v>2</v>
      </c>
      <c r="D76" s="27">
        <v>35</v>
      </c>
      <c r="E76" s="41">
        <v>3.5</v>
      </c>
    </row>
    <row r="77" spans="1:5">
      <c r="A77" s="27" t="s">
        <v>5683</v>
      </c>
      <c r="B77" s="27">
        <v>2018</v>
      </c>
      <c r="C77" s="27">
        <v>1</v>
      </c>
      <c r="D77" s="27">
        <v>25</v>
      </c>
      <c r="E77" s="41">
        <v>3.5714285714285716</v>
      </c>
    </row>
    <row r="78" spans="1:5">
      <c r="A78" s="27" t="s">
        <v>5683</v>
      </c>
      <c r="B78" s="27">
        <v>2020</v>
      </c>
      <c r="C78" s="27">
        <v>2</v>
      </c>
      <c r="D78" s="27">
        <v>21</v>
      </c>
      <c r="E78" s="41">
        <v>4.2</v>
      </c>
    </row>
    <row r="79" spans="1:5">
      <c r="A79" s="27" t="s">
        <v>5683</v>
      </c>
      <c r="B79" s="27">
        <v>2021</v>
      </c>
      <c r="C79" s="27">
        <v>1</v>
      </c>
      <c r="D79" s="27">
        <v>6</v>
      </c>
      <c r="E79" s="41">
        <v>1.5</v>
      </c>
    </row>
    <row r="80" spans="1:5">
      <c r="A80" s="27" t="s">
        <v>5683</v>
      </c>
      <c r="B80" s="27">
        <v>2023</v>
      </c>
      <c r="C80" s="27">
        <v>2</v>
      </c>
      <c r="D80" s="27">
        <v>7</v>
      </c>
      <c r="E80" s="41">
        <v>3.5</v>
      </c>
    </row>
    <row r="81" spans="1:5">
      <c r="A81" s="27" t="s">
        <v>5681</v>
      </c>
      <c r="B81" s="27">
        <v>2007</v>
      </c>
      <c r="C81" s="27">
        <v>1</v>
      </c>
      <c r="D81" s="27">
        <v>54</v>
      </c>
      <c r="E81" s="41">
        <v>3</v>
      </c>
    </row>
    <row r="82" spans="1:5">
      <c r="A82" s="27" t="s">
        <v>5681</v>
      </c>
      <c r="B82" s="27">
        <v>2012</v>
      </c>
      <c r="C82" s="27">
        <v>1</v>
      </c>
      <c r="D82" s="27">
        <v>13</v>
      </c>
      <c r="E82" s="41">
        <v>1</v>
      </c>
    </row>
    <row r="83" spans="1:5">
      <c r="A83" s="27" t="s">
        <v>5681</v>
      </c>
      <c r="B83" s="27">
        <v>2013</v>
      </c>
      <c r="C83" s="27">
        <v>2</v>
      </c>
      <c r="D83" s="27">
        <v>49</v>
      </c>
      <c r="E83" s="41">
        <v>4.083333333333333</v>
      </c>
    </row>
    <row r="84" spans="1:5">
      <c r="A84" s="27" t="s">
        <v>5681</v>
      </c>
      <c r="B84" s="27">
        <v>2014</v>
      </c>
      <c r="C84" s="27">
        <v>1</v>
      </c>
      <c r="D84" s="27">
        <v>12</v>
      </c>
      <c r="E84" s="41">
        <v>1.0909090909090908</v>
      </c>
    </row>
    <row r="85" spans="1:5">
      <c r="A85" s="27" t="s">
        <v>5681</v>
      </c>
      <c r="B85" s="27">
        <v>2015</v>
      </c>
      <c r="C85" s="27">
        <v>2</v>
      </c>
      <c r="D85" s="27">
        <v>35</v>
      </c>
      <c r="E85" s="41">
        <v>3.5</v>
      </c>
    </row>
    <row r="86" spans="1:5">
      <c r="A86" s="27" t="s">
        <v>5681</v>
      </c>
      <c r="B86" s="27">
        <v>2018</v>
      </c>
      <c r="C86" s="27">
        <v>1</v>
      </c>
      <c r="D86" s="27">
        <v>25</v>
      </c>
      <c r="E86" s="41">
        <v>3.5714285714285716</v>
      </c>
    </row>
    <row r="87" spans="1:5">
      <c r="A87" s="27" t="s">
        <v>5681</v>
      </c>
      <c r="B87" s="27">
        <v>2020</v>
      </c>
      <c r="C87" s="27">
        <v>2</v>
      </c>
      <c r="D87" s="27">
        <v>21</v>
      </c>
      <c r="E87" s="41">
        <v>4.2</v>
      </c>
    </row>
    <row r="88" spans="1:5">
      <c r="A88" s="27" t="s">
        <v>5681</v>
      </c>
      <c r="B88" s="27">
        <v>2021</v>
      </c>
      <c r="C88" s="27">
        <v>1</v>
      </c>
      <c r="D88" s="27">
        <v>6</v>
      </c>
      <c r="E88" s="41">
        <v>1.5</v>
      </c>
    </row>
    <row r="89" spans="1:5">
      <c r="A89" s="27" t="s">
        <v>5681</v>
      </c>
      <c r="B89" s="27">
        <v>2023</v>
      </c>
      <c r="C89" s="27">
        <v>2</v>
      </c>
      <c r="D89" s="27">
        <v>7</v>
      </c>
      <c r="E89" s="41">
        <v>3.5</v>
      </c>
    </row>
    <row r="90" spans="1:5">
      <c r="A90" s="27" t="s">
        <v>5681</v>
      </c>
      <c r="B90" s="27">
        <v>2024</v>
      </c>
      <c r="C90" s="27">
        <v>1</v>
      </c>
      <c r="D90" s="27">
        <v>3</v>
      </c>
      <c r="E90" s="41">
        <v>3</v>
      </c>
    </row>
    <row r="91" spans="1:5">
      <c r="A91" s="27" t="s">
        <v>5681</v>
      </c>
      <c r="B91" s="27">
        <v>2025</v>
      </c>
      <c r="C91" s="27">
        <v>3</v>
      </c>
      <c r="D91" s="27">
        <v>2</v>
      </c>
      <c r="E91" s="41">
        <v>0</v>
      </c>
    </row>
    <row r="92" spans="1:5">
      <c r="A92" s="27" t="s">
        <v>5676</v>
      </c>
      <c r="B92" s="27">
        <v>2022</v>
      </c>
      <c r="C92" s="27">
        <v>1</v>
      </c>
      <c r="D92" s="27">
        <v>42</v>
      </c>
      <c r="E92" s="41">
        <v>14</v>
      </c>
    </row>
    <row r="93" spans="1:5">
      <c r="A93" s="27" t="s">
        <v>5676</v>
      </c>
      <c r="B93" s="27">
        <v>2023</v>
      </c>
      <c r="C93" s="27">
        <v>8</v>
      </c>
      <c r="D93" s="27">
        <v>296</v>
      </c>
      <c r="E93" s="41">
        <v>148</v>
      </c>
    </row>
    <row r="94" spans="1:5">
      <c r="A94" s="27" t="s">
        <v>5676</v>
      </c>
      <c r="B94" s="27">
        <v>2024</v>
      </c>
      <c r="C94" s="27">
        <v>10</v>
      </c>
      <c r="D94" s="27">
        <v>190</v>
      </c>
      <c r="E94" s="41">
        <v>190</v>
      </c>
    </row>
    <row r="95" spans="1:5">
      <c r="A95" s="27" t="s">
        <v>5676</v>
      </c>
      <c r="B95" s="27">
        <v>2025</v>
      </c>
      <c r="C95" s="27">
        <v>18</v>
      </c>
      <c r="D95" s="27">
        <v>115</v>
      </c>
      <c r="E95" s="41">
        <v>0</v>
      </c>
    </row>
    <row r="96" spans="1:5">
      <c r="A96" s="27" t="s">
        <v>5691</v>
      </c>
      <c r="B96" s="27">
        <v>2021</v>
      </c>
      <c r="C96" s="27">
        <v>3</v>
      </c>
      <c r="D96" s="27">
        <v>117</v>
      </c>
      <c r="E96" s="41">
        <v>29.25</v>
      </c>
    </row>
    <row r="97" spans="1:5">
      <c r="A97" s="27" t="s">
        <v>5691</v>
      </c>
      <c r="B97" s="27">
        <v>2022</v>
      </c>
      <c r="C97" s="27">
        <v>5</v>
      </c>
      <c r="D97" s="27">
        <v>157</v>
      </c>
      <c r="E97" s="41">
        <v>52.333333333333336</v>
      </c>
    </row>
    <row r="98" spans="1:5">
      <c r="A98" s="27" t="s">
        <v>5691</v>
      </c>
      <c r="B98" s="27">
        <v>2023</v>
      </c>
      <c r="C98" s="27">
        <v>2</v>
      </c>
      <c r="D98" s="27">
        <v>47</v>
      </c>
      <c r="E98" s="41">
        <v>23.5</v>
      </c>
    </row>
    <row r="99" spans="1:5">
      <c r="A99" s="27" t="s">
        <v>5678</v>
      </c>
      <c r="B99" s="27">
        <v>2023</v>
      </c>
      <c r="C99" s="27">
        <v>3</v>
      </c>
      <c r="D99" s="27">
        <v>88</v>
      </c>
      <c r="E99" s="41">
        <v>44</v>
      </c>
    </row>
    <row r="100" spans="1:5">
      <c r="A100" s="27" t="s">
        <v>5678</v>
      </c>
      <c r="B100" s="27">
        <v>2024</v>
      </c>
      <c r="C100" s="27">
        <v>8</v>
      </c>
      <c r="D100" s="27">
        <v>186</v>
      </c>
      <c r="E100" s="41">
        <v>186</v>
      </c>
    </row>
    <row r="101" spans="1:5">
      <c r="A101" s="27" t="s">
        <v>5678</v>
      </c>
      <c r="B101" s="27">
        <v>2025</v>
      </c>
      <c r="C101" s="27">
        <v>16</v>
      </c>
      <c r="D101" s="27">
        <v>97</v>
      </c>
      <c r="E101" s="41">
        <v>0</v>
      </c>
    </row>
    <row r="102" spans="1:5">
      <c r="A102" s="27" t="s">
        <v>5674</v>
      </c>
      <c r="B102" s="27">
        <v>2017</v>
      </c>
      <c r="C102" s="27">
        <v>2</v>
      </c>
      <c r="D102" s="27">
        <v>59</v>
      </c>
      <c r="E102" s="41">
        <v>7.375</v>
      </c>
    </row>
    <row r="103" spans="1:5">
      <c r="A103" s="27" t="s">
        <v>5674</v>
      </c>
      <c r="B103" s="27">
        <v>2018</v>
      </c>
      <c r="C103" s="27">
        <v>5</v>
      </c>
      <c r="D103" s="27">
        <v>235</v>
      </c>
      <c r="E103" s="41">
        <v>33.571428571428569</v>
      </c>
    </row>
    <row r="104" spans="1:5">
      <c r="A104" s="27" t="s">
        <v>5674</v>
      </c>
      <c r="B104" s="27">
        <v>2019</v>
      </c>
      <c r="C104" s="27">
        <v>9</v>
      </c>
      <c r="D104" s="27">
        <v>280</v>
      </c>
      <c r="E104" s="41">
        <v>46.666666666666664</v>
      </c>
    </row>
    <row r="105" spans="1:5">
      <c r="A105" s="27" t="s">
        <v>5674</v>
      </c>
      <c r="B105" s="27">
        <v>2020</v>
      </c>
      <c r="C105" s="27">
        <v>3</v>
      </c>
      <c r="D105" s="27">
        <v>67</v>
      </c>
      <c r="E105" s="41">
        <v>13.4</v>
      </c>
    </row>
    <row r="106" spans="1:5">
      <c r="A106" s="27" t="s">
        <v>5674</v>
      </c>
      <c r="B106" s="27">
        <v>2021</v>
      </c>
      <c r="C106" s="27">
        <v>6</v>
      </c>
      <c r="D106" s="27">
        <v>217</v>
      </c>
      <c r="E106" s="41">
        <v>54.25</v>
      </c>
    </row>
    <row r="107" spans="1:5">
      <c r="A107" s="27" t="s">
        <v>5674</v>
      </c>
      <c r="B107" s="27">
        <v>2022</v>
      </c>
      <c r="C107" s="27">
        <v>6</v>
      </c>
      <c r="D107" s="27">
        <v>175</v>
      </c>
      <c r="E107" s="41">
        <v>58.333333333333336</v>
      </c>
    </row>
    <row r="108" spans="1:5">
      <c r="A108" s="27" t="s">
        <v>5674</v>
      </c>
      <c r="B108" s="27">
        <v>2023</v>
      </c>
      <c r="C108" s="27">
        <v>9</v>
      </c>
      <c r="D108" s="27">
        <v>310</v>
      </c>
      <c r="E108" s="41">
        <v>155</v>
      </c>
    </row>
    <row r="109" spans="1:5">
      <c r="A109" s="27" t="s">
        <v>5674</v>
      </c>
      <c r="B109" s="27">
        <v>2024</v>
      </c>
      <c r="C109" s="27">
        <v>11</v>
      </c>
      <c r="D109" s="27">
        <v>207</v>
      </c>
      <c r="E109" s="41">
        <v>207</v>
      </c>
    </row>
    <row r="110" spans="1:5">
      <c r="A110" s="27" t="s">
        <v>5674</v>
      </c>
      <c r="B110" s="27">
        <v>2025</v>
      </c>
      <c r="C110" s="27">
        <v>18</v>
      </c>
      <c r="D110" s="27">
        <v>115</v>
      </c>
      <c r="E110" s="41">
        <v>0</v>
      </c>
    </row>
    <row r="111" spans="1:5">
      <c r="A111" s="27" t="s">
        <v>5684</v>
      </c>
      <c r="B111" s="27">
        <v>2018</v>
      </c>
      <c r="C111" s="27">
        <v>4</v>
      </c>
      <c r="D111" s="27">
        <v>195</v>
      </c>
      <c r="E111" s="41">
        <v>27.857142857142858</v>
      </c>
    </row>
    <row r="112" spans="1:5">
      <c r="A112" s="27" t="s">
        <v>5684</v>
      </c>
      <c r="B112" s="27">
        <v>2019</v>
      </c>
      <c r="C112" s="27">
        <v>2</v>
      </c>
      <c r="D112" s="27">
        <v>82</v>
      </c>
      <c r="E112" s="41">
        <v>13.666666666666666</v>
      </c>
    </row>
    <row r="113" spans="1:5">
      <c r="A113" s="27" t="s">
        <v>5684</v>
      </c>
      <c r="B113" s="27">
        <v>2021</v>
      </c>
      <c r="C113" s="27">
        <v>1</v>
      </c>
      <c r="D113" s="27">
        <v>24</v>
      </c>
      <c r="E113" s="41">
        <v>6</v>
      </c>
    </row>
    <row r="114" spans="1:5">
      <c r="A114" s="27" t="s">
        <v>5684</v>
      </c>
      <c r="B114" s="27">
        <v>2022</v>
      </c>
      <c r="C114" s="27">
        <v>2</v>
      </c>
      <c r="D114" s="27">
        <v>58</v>
      </c>
      <c r="E114" s="41">
        <v>19.333333333333332</v>
      </c>
    </row>
    <row r="115" spans="1:5">
      <c r="A115" s="27" t="s">
        <v>5684</v>
      </c>
      <c r="B115" s="27">
        <v>2023</v>
      </c>
      <c r="C115" s="27">
        <v>5</v>
      </c>
      <c r="D115" s="27">
        <v>201</v>
      </c>
      <c r="E115" s="41">
        <v>100.5</v>
      </c>
    </row>
    <row r="116" spans="1:5">
      <c r="A116" s="27" t="s">
        <v>5682</v>
      </c>
      <c r="B116" s="27">
        <v>2019</v>
      </c>
      <c r="C116" s="27">
        <v>3</v>
      </c>
      <c r="D116" s="27">
        <v>91</v>
      </c>
      <c r="E116" s="41">
        <v>15.166666666666666</v>
      </c>
    </row>
    <row r="117" spans="1:5">
      <c r="A117" s="27" t="s">
        <v>5682</v>
      </c>
      <c r="B117" s="27">
        <v>2020</v>
      </c>
      <c r="C117" s="27">
        <v>3</v>
      </c>
      <c r="D117" s="27">
        <v>67</v>
      </c>
      <c r="E117" s="41">
        <v>13.4</v>
      </c>
    </row>
    <row r="118" spans="1:5">
      <c r="A118" s="27" t="s">
        <v>5682</v>
      </c>
      <c r="B118" s="27">
        <v>2021</v>
      </c>
      <c r="C118" s="27">
        <v>4</v>
      </c>
      <c r="D118" s="27">
        <v>180</v>
      </c>
      <c r="E118" s="41">
        <v>45</v>
      </c>
    </row>
    <row r="119" spans="1:5">
      <c r="A119" s="27" t="s">
        <v>5682</v>
      </c>
      <c r="B119" s="27">
        <v>2022</v>
      </c>
      <c r="C119" s="27">
        <v>6</v>
      </c>
      <c r="D119" s="27">
        <v>175</v>
      </c>
      <c r="E119" s="41">
        <v>58.333333333333336</v>
      </c>
    </row>
    <row r="120" spans="1:5">
      <c r="A120" s="27" t="s">
        <v>5682</v>
      </c>
      <c r="B120" s="27">
        <v>2023</v>
      </c>
      <c r="C120" s="27">
        <v>1</v>
      </c>
      <c r="D120" s="27">
        <v>28</v>
      </c>
      <c r="E120" s="41">
        <v>14</v>
      </c>
    </row>
    <row r="121" spans="1:5">
      <c r="A121" s="27" t="s">
        <v>5675</v>
      </c>
      <c r="B121" s="27">
        <v>2017</v>
      </c>
      <c r="C121" s="27">
        <v>1</v>
      </c>
      <c r="D121" s="27">
        <v>25</v>
      </c>
      <c r="E121" s="41">
        <v>3.125</v>
      </c>
    </row>
    <row r="122" spans="1:5">
      <c r="A122" s="27" t="s">
        <v>5675</v>
      </c>
      <c r="B122" s="27">
        <v>2018</v>
      </c>
      <c r="C122" s="27">
        <v>4</v>
      </c>
      <c r="D122" s="27">
        <v>173</v>
      </c>
      <c r="E122" s="41">
        <v>24.714285714285715</v>
      </c>
    </row>
    <row r="123" spans="1:5">
      <c r="A123" s="27" t="s">
        <v>5675</v>
      </c>
      <c r="B123" s="27">
        <v>2019</v>
      </c>
      <c r="C123" s="27">
        <v>7</v>
      </c>
      <c r="D123" s="27">
        <v>243</v>
      </c>
      <c r="E123" s="41">
        <v>40.5</v>
      </c>
    </row>
    <row r="124" spans="1:5">
      <c r="A124" s="27" t="s">
        <v>5675</v>
      </c>
      <c r="B124" s="27">
        <v>2020</v>
      </c>
      <c r="C124" s="27">
        <v>3</v>
      </c>
      <c r="D124" s="27">
        <v>67</v>
      </c>
      <c r="E124" s="41">
        <v>13.4</v>
      </c>
    </row>
    <row r="125" spans="1:5">
      <c r="A125" s="27" t="s">
        <v>5675</v>
      </c>
      <c r="B125" s="27">
        <v>2021</v>
      </c>
      <c r="C125" s="27">
        <v>4</v>
      </c>
      <c r="D125" s="27">
        <v>180</v>
      </c>
      <c r="E125" s="41">
        <v>45</v>
      </c>
    </row>
    <row r="126" spans="1:5">
      <c r="A126" s="27" t="s">
        <v>5675</v>
      </c>
      <c r="B126" s="27">
        <v>2022</v>
      </c>
      <c r="C126" s="27">
        <v>4</v>
      </c>
      <c r="D126" s="27">
        <v>110</v>
      </c>
      <c r="E126" s="41">
        <v>36.666666666666664</v>
      </c>
    </row>
    <row r="127" spans="1:5">
      <c r="A127" s="27" t="s">
        <v>5675</v>
      </c>
      <c r="B127" s="27">
        <v>2023</v>
      </c>
      <c r="C127" s="27">
        <v>6</v>
      </c>
      <c r="D127" s="27">
        <v>187</v>
      </c>
      <c r="E127" s="41">
        <v>93.5</v>
      </c>
    </row>
    <row r="128" spans="1:5">
      <c r="A128" s="27" t="s">
        <v>5675</v>
      </c>
      <c r="B128" s="27">
        <v>2024</v>
      </c>
      <c r="C128" s="27">
        <v>9</v>
      </c>
      <c r="D128" s="27">
        <v>190</v>
      </c>
      <c r="E128" s="41">
        <v>190</v>
      </c>
    </row>
    <row r="129" spans="1:5">
      <c r="A129" s="27" t="s">
        <v>5675</v>
      </c>
      <c r="B129" s="27">
        <v>2025</v>
      </c>
      <c r="C129" s="27">
        <v>19</v>
      </c>
      <c r="D129" s="27">
        <v>126</v>
      </c>
      <c r="E129" s="41">
        <v>0</v>
      </c>
    </row>
    <row r="130" spans="1:5">
      <c r="A130" s="27" t="s">
        <v>5679</v>
      </c>
      <c r="B130" s="27">
        <v>2023</v>
      </c>
      <c r="C130" s="27">
        <v>3</v>
      </c>
      <c r="D130" s="27">
        <v>88</v>
      </c>
      <c r="E130" s="41">
        <v>44</v>
      </c>
    </row>
    <row r="131" spans="1:5">
      <c r="A131" s="27" t="s">
        <v>5679</v>
      </c>
      <c r="B131" s="27">
        <v>2024</v>
      </c>
      <c r="C131" s="27">
        <v>8</v>
      </c>
      <c r="D131" s="27">
        <v>186</v>
      </c>
      <c r="E131" s="41">
        <v>186</v>
      </c>
    </row>
    <row r="132" spans="1:5">
      <c r="A132" s="27" t="s">
        <v>5679</v>
      </c>
      <c r="B132" s="27">
        <v>2025</v>
      </c>
      <c r="C132" s="27">
        <v>16</v>
      </c>
      <c r="D132" s="27">
        <v>97</v>
      </c>
      <c r="E132" s="41">
        <v>0</v>
      </c>
    </row>
    <row r="133" spans="1:5">
      <c r="A133" s="27" t="s">
        <v>5687</v>
      </c>
      <c r="B133" s="27">
        <v>2012</v>
      </c>
      <c r="C133" s="27">
        <v>1</v>
      </c>
      <c r="D133" s="27">
        <v>23</v>
      </c>
      <c r="E133" s="41">
        <v>1.7692307692307692</v>
      </c>
    </row>
    <row r="134" spans="1:5">
      <c r="A134" s="27" t="s">
        <v>5687</v>
      </c>
      <c r="B134" s="27">
        <v>2015</v>
      </c>
      <c r="C134" s="27">
        <v>1</v>
      </c>
      <c r="D134" s="27">
        <v>12</v>
      </c>
      <c r="E134" s="41">
        <v>1.2</v>
      </c>
    </row>
    <row r="135" spans="1:5">
      <c r="A135" s="27" t="s">
        <v>5687</v>
      </c>
      <c r="B135" s="27">
        <v>2016</v>
      </c>
      <c r="C135" s="27">
        <v>2</v>
      </c>
      <c r="D135" s="27">
        <v>95</v>
      </c>
      <c r="E135" s="41">
        <v>10.555555555555555</v>
      </c>
    </row>
    <row r="136" spans="1:5">
      <c r="A136" s="27" t="s">
        <v>5687</v>
      </c>
      <c r="B136" s="27">
        <v>2019</v>
      </c>
      <c r="C136" s="27">
        <v>2</v>
      </c>
      <c r="D136" s="27">
        <v>14</v>
      </c>
      <c r="E136" s="41">
        <v>2.3333333333333335</v>
      </c>
    </row>
    <row r="137" spans="1:5">
      <c r="A137" s="27" t="s">
        <v>5687</v>
      </c>
      <c r="B137" s="27">
        <v>2022</v>
      </c>
      <c r="C137" s="27">
        <v>2</v>
      </c>
      <c r="D137" s="27">
        <v>48</v>
      </c>
      <c r="E137" s="41">
        <v>16</v>
      </c>
    </row>
    <row r="138" spans="1:5">
      <c r="A138" s="27" t="s">
        <v>5687</v>
      </c>
      <c r="B138" s="27">
        <v>2023</v>
      </c>
      <c r="C138" s="27">
        <v>3</v>
      </c>
      <c r="D138" s="27">
        <v>11</v>
      </c>
      <c r="E138" s="41">
        <v>5.5</v>
      </c>
    </row>
    <row r="139" spans="1:5" ht="14.5" thickBot="1">
      <c r="A139" s="28" t="s">
        <v>5687</v>
      </c>
      <c r="B139" s="28">
        <v>2024</v>
      </c>
      <c r="C139" s="28">
        <v>1</v>
      </c>
      <c r="D139" s="28">
        <v>8</v>
      </c>
      <c r="E139" s="42">
        <v>8</v>
      </c>
    </row>
    <row r="141" spans="1:5" ht="15.5">
      <c r="A141" s="16" t="s">
        <v>5705</v>
      </c>
    </row>
    <row r="142" spans="1:5" ht="15.5">
      <c r="A142" s="16" t="s">
        <v>5706</v>
      </c>
    </row>
    <row r="143" spans="1:5" ht="15.5">
      <c r="A143" s="16" t="s">
        <v>5707</v>
      </c>
    </row>
    <row r="147" spans="2:5">
      <c r="B147"/>
      <c r="C147"/>
      <c r="D147"/>
      <c r="E147" s="7"/>
    </row>
  </sheetData>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CFA4A-CB14-40E9-B2E4-7F92C17B8E9A}">
  <dimension ref="A1:C25"/>
  <sheetViews>
    <sheetView workbookViewId="0">
      <selection activeCell="D15" sqref="D15"/>
    </sheetView>
  </sheetViews>
  <sheetFormatPr defaultRowHeight="14"/>
  <cols>
    <col min="2" max="2" width="26.08203125" customWidth="1"/>
    <col min="3" max="3" width="16.5" customWidth="1"/>
  </cols>
  <sheetData>
    <row r="1" spans="1:3" s="37" customFormat="1" ht="28.5" customHeight="1" thickBot="1">
      <c r="A1" s="36" t="s">
        <v>5723</v>
      </c>
    </row>
    <row r="2" spans="1:3">
      <c r="A2" s="13" t="s">
        <v>5666</v>
      </c>
      <c r="B2" s="13" t="s">
        <v>5667</v>
      </c>
      <c r="C2" s="13" t="s">
        <v>5630</v>
      </c>
    </row>
    <row r="3" spans="1:3">
      <c r="A3" s="1">
        <v>1</v>
      </c>
      <c r="B3" s="1" t="s">
        <v>5621</v>
      </c>
      <c r="C3" s="1">
        <v>242</v>
      </c>
    </row>
    <row r="4" spans="1:3">
      <c r="A4" s="1">
        <v>2</v>
      </c>
      <c r="B4" s="1" t="s">
        <v>5623</v>
      </c>
      <c r="C4" s="1">
        <v>212</v>
      </c>
    </row>
    <row r="5" spans="1:3">
      <c r="A5" s="1">
        <v>3</v>
      </c>
      <c r="B5" s="1" t="s">
        <v>5617</v>
      </c>
      <c r="C5" s="1">
        <v>171</v>
      </c>
    </row>
    <row r="6" spans="1:3">
      <c r="A6" s="1">
        <v>4</v>
      </c>
      <c r="B6" s="1" t="s">
        <v>5629</v>
      </c>
      <c r="C6" s="1">
        <v>67</v>
      </c>
    </row>
    <row r="7" spans="1:3">
      <c r="A7" s="1">
        <v>5</v>
      </c>
      <c r="B7" s="1" t="s">
        <v>5616</v>
      </c>
      <c r="C7" s="1">
        <v>49</v>
      </c>
    </row>
    <row r="8" spans="1:3">
      <c r="A8" s="1">
        <v>6</v>
      </c>
      <c r="B8" s="1" t="s">
        <v>5622</v>
      </c>
      <c r="C8" s="1">
        <v>33</v>
      </c>
    </row>
    <row r="9" spans="1:3">
      <c r="A9" s="1">
        <v>7</v>
      </c>
      <c r="B9" s="1" t="s">
        <v>5610</v>
      </c>
      <c r="C9" s="1">
        <v>31</v>
      </c>
    </row>
    <row r="10" spans="1:3">
      <c r="A10" s="1">
        <v>8</v>
      </c>
      <c r="B10" s="1" t="s">
        <v>5611</v>
      </c>
      <c r="C10" s="1">
        <v>31</v>
      </c>
    </row>
    <row r="11" spans="1:3">
      <c r="A11" s="1">
        <v>9</v>
      </c>
      <c r="B11" s="1" t="s">
        <v>5619</v>
      </c>
      <c r="C11" s="1">
        <v>26</v>
      </c>
    </row>
    <row r="12" spans="1:3">
      <c r="A12" s="1">
        <v>10</v>
      </c>
      <c r="B12" s="1" t="s">
        <v>5625</v>
      </c>
      <c r="C12" s="1">
        <v>19</v>
      </c>
    </row>
    <row r="13" spans="1:3">
      <c r="A13" s="1">
        <v>11</v>
      </c>
      <c r="B13" s="1" t="s">
        <v>5626</v>
      </c>
      <c r="C13" s="1">
        <v>19</v>
      </c>
    </row>
    <row r="14" spans="1:3">
      <c r="A14" s="1">
        <v>13</v>
      </c>
      <c r="B14" s="1" t="s">
        <v>5627</v>
      </c>
      <c r="C14" s="1">
        <v>18</v>
      </c>
    </row>
    <row r="15" spans="1:3">
      <c r="A15" s="1">
        <v>12</v>
      </c>
      <c r="B15" s="1" t="s">
        <v>5614</v>
      </c>
      <c r="C15" s="1">
        <v>18</v>
      </c>
    </row>
    <row r="16" spans="1:3">
      <c r="A16" s="1">
        <v>14</v>
      </c>
      <c r="B16" s="1" t="s">
        <v>5615</v>
      </c>
      <c r="C16" s="1">
        <v>17</v>
      </c>
    </row>
    <row r="17" spans="1:3">
      <c r="A17" s="1">
        <v>15</v>
      </c>
      <c r="B17" s="1" t="s">
        <v>5618</v>
      </c>
      <c r="C17" s="1">
        <v>17</v>
      </c>
    </row>
    <row r="18" spans="1:3">
      <c r="A18" s="1">
        <v>16</v>
      </c>
      <c r="B18" s="1" t="s">
        <v>5620</v>
      </c>
      <c r="C18" s="1">
        <v>17</v>
      </c>
    </row>
    <row r="19" spans="1:3">
      <c r="A19" s="1">
        <v>17</v>
      </c>
      <c r="B19" s="1" t="s">
        <v>5612</v>
      </c>
      <c r="C19" s="1">
        <v>16</v>
      </c>
    </row>
    <row r="20" spans="1:3">
      <c r="A20" s="1">
        <v>19</v>
      </c>
      <c r="B20" s="1" t="s">
        <v>5624</v>
      </c>
      <c r="C20" s="1">
        <v>16</v>
      </c>
    </row>
    <row r="21" spans="1:3">
      <c r="A21" s="1">
        <v>18</v>
      </c>
      <c r="B21" s="1" t="s">
        <v>5613</v>
      </c>
      <c r="C21" s="1">
        <v>16</v>
      </c>
    </row>
    <row r="22" spans="1:3" ht="14.5" thickBot="1">
      <c r="A22" s="14">
        <v>20</v>
      </c>
      <c r="B22" s="14" t="s">
        <v>5628</v>
      </c>
      <c r="C22" s="14">
        <v>15</v>
      </c>
    </row>
    <row r="24" spans="1:3">
      <c r="A24" s="16"/>
    </row>
    <row r="25" spans="1:3">
      <c r="A25" s="26"/>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命名范围</vt:lpstr>
      </vt:variant>
      <vt:variant>
        <vt:i4>1</vt:i4>
      </vt:variant>
    </vt:vector>
  </HeadingPairs>
  <TitlesOfParts>
    <vt:vector size="8" baseType="lpstr">
      <vt:lpstr>Table S1</vt:lpstr>
      <vt:lpstr>Table S2</vt:lpstr>
      <vt:lpstr>Table S3</vt:lpstr>
      <vt:lpstr>Table S4</vt:lpstr>
      <vt:lpstr>Table S5</vt:lpstr>
      <vt:lpstr>Table S6</vt:lpstr>
      <vt:lpstr>Table S7</vt:lpstr>
      <vt:lpstr>'Table S4'!OLE_LINK2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瑶草琪花</dc:creator>
  <cp:lastModifiedBy>琪花 瑶草</cp:lastModifiedBy>
  <dcterms:created xsi:type="dcterms:W3CDTF">2015-06-05T18:19:34Z</dcterms:created>
  <dcterms:modified xsi:type="dcterms:W3CDTF">2026-09-24T08:37:36Z</dcterms:modified>
</cp:coreProperties>
</file>